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DESKTOP-JD38MKO\Shared\SALES\AVAILABILITY LISTS\Aquatics\"/>
    </mc:Choice>
  </mc:AlternateContent>
  <xr:revisionPtr revIDLastSave="0" documentId="13_ncr:1_{2C30728C-6813-4AF9-800A-D15F2C81A4A1}" xr6:coauthVersionLast="47" xr6:coauthVersionMax="47" xr10:uidLastSave="{00000000-0000-0000-0000-000000000000}"/>
  <bookViews>
    <workbookView xWindow="0" yWindow="0" windowWidth="14400" windowHeight="15600" xr2:uid="{02D82E5B-F39E-4813-87DC-419B25CAA351}"/>
  </bookViews>
  <sheets>
    <sheet name="Order Page" sheetId="1" r:id="rId1"/>
    <sheet name="Print Version" sheetId="2" r:id="rId2"/>
    <sheet name="Order Summary" sheetId="3" r:id="rId3"/>
    <sheet name="SP" sheetId="6" r:id="rId4"/>
    <sheet name="Calc" sheetId="4" r:id="rId5"/>
  </sheets>
  <definedNames>
    <definedName name="_xlnm.Print_Area" localSheetId="2">'Order Summary'!$A$1:$D$159</definedName>
    <definedName name="_xlnm.Print_Area" localSheetId="1">'Print Version'!$B$1:$K$427</definedName>
    <definedName name="_xlnm.Print_Titles" localSheetId="1">'Print Version'!$1:$6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9" i="1" l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V115" i="1"/>
  <c r="X314" i="1"/>
  <c r="Y315" i="1" s="1"/>
  <c r="Y314" i="1" s="1"/>
  <c r="X315" i="1"/>
  <c r="AD112" i="1"/>
  <c r="AC130" i="1"/>
  <c r="AC129" i="1"/>
  <c r="AC132" i="1"/>
  <c r="AC139" i="1"/>
  <c r="U115" i="1"/>
  <c r="T27" i="1"/>
  <c r="U18" i="1"/>
  <c r="S18" i="1" s="1"/>
  <c r="B251" i="1"/>
  <c r="U305" i="1"/>
  <c r="U306" i="1"/>
  <c r="B309" i="1"/>
  <c r="U226" i="1"/>
  <c r="U227" i="1"/>
  <c r="S227" i="1" s="1"/>
  <c r="X316" i="1" l="1"/>
  <c r="T227" i="1"/>
  <c r="W156" i="1"/>
  <c r="AB156" i="1" s="1"/>
  <c r="Z156" i="1"/>
  <c r="V156" i="1" s="1"/>
  <c r="X156" i="1" s="1"/>
  <c r="W157" i="1"/>
  <c r="AB157" i="1" s="1"/>
  <c r="Z157" i="1"/>
  <c r="V157" i="1" s="1"/>
  <c r="U106" i="1"/>
  <c r="T106" i="1" s="1"/>
  <c r="U107" i="1"/>
  <c r="S107" i="1" s="1"/>
  <c r="X157" i="1" l="1"/>
  <c r="AC157" i="1" s="1"/>
  <c r="S106" i="1"/>
  <c r="T107" i="1"/>
  <c r="B30" i="6"/>
  <c r="B287" i="1"/>
  <c r="B188" i="1"/>
  <c r="B356" i="1"/>
  <c r="U217" i="1"/>
  <c r="U218" i="1"/>
  <c r="S218" i="1" s="1"/>
  <c r="U219" i="1"/>
  <c r="U220" i="1"/>
  <c r="T220" i="1" s="1"/>
  <c r="U221" i="1"/>
  <c r="T221" i="1" s="1"/>
  <c r="U222" i="1"/>
  <c r="S222" i="1" s="1"/>
  <c r="U223" i="1"/>
  <c r="S223" i="1" s="1"/>
  <c r="U224" i="1"/>
  <c r="T224" i="1" s="1"/>
  <c r="U225" i="1"/>
  <c r="U228" i="1"/>
  <c r="S228" i="1" s="1"/>
  <c r="U229" i="1"/>
  <c r="T229" i="1" s="1"/>
  <c r="U230" i="1"/>
  <c r="U231" i="1"/>
  <c r="S231" i="1" s="1"/>
  <c r="U232" i="1"/>
  <c r="S232" i="1" s="1"/>
  <c r="U233" i="1"/>
  <c r="T233" i="1" s="1"/>
  <c r="U237" i="1"/>
  <c r="S237" i="1" s="1"/>
  <c r="U238" i="1"/>
  <c r="Y286" i="1"/>
  <c r="U351" i="1"/>
  <c r="S24" i="1"/>
  <c r="B383" i="1"/>
  <c r="B321" i="1"/>
  <c r="U234" i="1"/>
  <c r="T234" i="1" s="1"/>
  <c r="U235" i="1"/>
  <c r="S235" i="1" s="1"/>
  <c r="U236" i="1"/>
  <c r="T236" i="1" s="1"/>
  <c r="U239" i="1"/>
  <c r="T239" i="1" s="1"/>
  <c r="U240" i="1"/>
  <c r="U241" i="1"/>
  <c r="U242" i="1"/>
  <c r="T242" i="1" s="1"/>
  <c r="U243" i="1"/>
  <c r="T243" i="1" s="1"/>
  <c r="U244" i="1"/>
  <c r="S244" i="1" s="1"/>
  <c r="U245" i="1"/>
  <c r="S245" i="1" s="1"/>
  <c r="U246" i="1"/>
  <c r="T246" i="1" s="1"/>
  <c r="U247" i="1"/>
  <c r="T247" i="1" s="1"/>
  <c r="U248" i="1"/>
  <c r="U216" i="1"/>
  <c r="T216" i="1" s="1"/>
  <c r="S229" i="1" l="1"/>
  <c r="T237" i="1"/>
  <c r="S220" i="1"/>
  <c r="S224" i="1"/>
  <c r="S221" i="1"/>
  <c r="S233" i="1"/>
  <c r="T231" i="1"/>
  <c r="T222" i="1"/>
  <c r="T218" i="1"/>
  <c r="T232" i="1"/>
  <c r="T228" i="1"/>
  <c r="T223" i="1"/>
  <c r="T245" i="1"/>
  <c r="S236" i="1"/>
  <c r="S242" i="1"/>
  <c r="S246" i="1"/>
  <c r="T235" i="1"/>
  <c r="T244" i="1"/>
  <c r="S247" i="1"/>
  <c r="S243" i="1"/>
  <c r="S239" i="1"/>
  <c r="S234" i="1"/>
  <c r="T248" i="1"/>
  <c r="W130" i="1"/>
  <c r="Z130" i="1"/>
  <c r="V130" i="1" s="1"/>
  <c r="W131" i="1"/>
  <c r="Z131" i="1"/>
  <c r="V131" i="1" s="1"/>
  <c r="X131" i="1" l="1"/>
  <c r="X130" i="1"/>
  <c r="S110" i="1" l="1"/>
  <c r="U383" i="1"/>
  <c r="U381" i="1"/>
  <c r="U382" i="1"/>
  <c r="W168" i="1"/>
  <c r="Z168" i="1"/>
  <c r="V168" i="1" s="1"/>
  <c r="X168" i="1" s="1"/>
  <c r="U169" i="1"/>
  <c r="S169" i="1" s="1"/>
  <c r="W169" i="1"/>
  <c r="Z169" i="1"/>
  <c r="V169" i="1" s="1"/>
  <c r="W170" i="1"/>
  <c r="Z170" i="1"/>
  <c r="V170" i="1" s="1"/>
  <c r="Z62" i="1"/>
  <c r="Z33" i="1"/>
  <c r="Z34" i="1"/>
  <c r="Z35" i="1"/>
  <c r="Z36" i="1"/>
  <c r="Z37" i="1"/>
  <c r="Z38" i="1"/>
  <c r="Z39" i="1"/>
  <c r="Z40" i="1"/>
  <c r="Z41" i="1"/>
  <c r="Z42" i="1"/>
  <c r="Z43" i="1"/>
  <c r="Z44" i="1"/>
  <c r="V44" i="1" s="1"/>
  <c r="Z45" i="1"/>
  <c r="V45" i="1" s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32" i="1"/>
  <c r="U44" i="1"/>
  <c r="W44" i="1"/>
  <c r="W45" i="1"/>
  <c r="W173" i="1"/>
  <c r="AB173" i="1" s="1"/>
  <c r="Z173" i="1"/>
  <c r="V173" i="1" s="1"/>
  <c r="X173" i="1" s="1"/>
  <c r="AC173" i="1" s="1"/>
  <c r="W174" i="1"/>
  <c r="AB174" i="1" s="1"/>
  <c r="Z174" i="1"/>
  <c r="V174" i="1" s="1"/>
  <c r="W175" i="1"/>
  <c r="AB175" i="1" s="1"/>
  <c r="Z175" i="1"/>
  <c r="V175" i="1" s="1"/>
  <c r="W176" i="1"/>
  <c r="AB176" i="1" s="1"/>
  <c r="Z176" i="1"/>
  <c r="V176" i="1" s="1"/>
  <c r="W177" i="1"/>
  <c r="AB177" i="1" s="1"/>
  <c r="Z177" i="1"/>
  <c r="V177" i="1" s="1"/>
  <c r="W178" i="1"/>
  <c r="AB178" i="1" s="1"/>
  <c r="Z178" i="1"/>
  <c r="V178" i="1" s="1"/>
  <c r="X178" i="1" s="1"/>
  <c r="AC178" i="1" s="1"/>
  <c r="U202" i="1"/>
  <c r="B365" i="1"/>
  <c r="U364" i="1"/>
  <c r="U375" i="1"/>
  <c r="T113" i="1"/>
  <c r="S113" i="1"/>
  <c r="T112" i="1"/>
  <c r="S112" i="1"/>
  <c r="T111" i="1"/>
  <c r="S111" i="1"/>
  <c r="T110" i="1"/>
  <c r="U22" i="1"/>
  <c r="U20" i="1"/>
  <c r="S20" i="1" s="1"/>
  <c r="U16" i="1"/>
  <c r="S16" i="1" s="1"/>
  <c r="U14" i="1"/>
  <c r="S14" i="1" s="1"/>
  <c r="S15" i="1"/>
  <c r="T15" i="1"/>
  <c r="S17" i="1"/>
  <c r="T17" i="1"/>
  <c r="S19" i="1"/>
  <c r="T19" i="1"/>
  <c r="S21" i="1"/>
  <c r="T21" i="1"/>
  <c r="S23" i="1"/>
  <c r="T23" i="1"/>
  <c r="T24" i="1"/>
  <c r="S25" i="1"/>
  <c r="T25" i="1"/>
  <c r="S26" i="1"/>
  <c r="T26" i="1"/>
  <c r="S27" i="1"/>
  <c r="W320" i="1"/>
  <c r="B209" i="1"/>
  <c r="U117" i="1"/>
  <c r="X169" i="1" l="1"/>
  <c r="X170" i="1"/>
  <c r="T169" i="1"/>
  <c r="X45" i="1"/>
  <c r="X44" i="1"/>
  <c r="X174" i="1"/>
  <c r="AC174" i="1" s="1"/>
  <c r="X175" i="1"/>
  <c r="AC175" i="1" s="1"/>
  <c r="X176" i="1"/>
  <c r="X177" i="1"/>
  <c r="AC177" i="1" s="1"/>
  <c r="T14" i="1"/>
  <c r="T16" i="1"/>
  <c r="T20" i="1"/>
  <c r="S22" i="1"/>
  <c r="T18" i="1"/>
  <c r="T22" i="1" s="1"/>
  <c r="U354" i="1"/>
  <c r="U352" i="1"/>
  <c r="B92" i="1"/>
  <c r="V29" i="1"/>
  <c r="U29" i="1" s="1"/>
  <c r="V257" i="1"/>
  <c r="U257" i="1" s="1"/>
  <c r="U105" i="1"/>
  <c r="S105" i="1" s="1"/>
  <c r="U104" i="1"/>
  <c r="S104" i="1" s="1"/>
  <c r="U103" i="1"/>
  <c r="S103" i="1" s="1"/>
  <c r="U102" i="1"/>
  <c r="S102" i="1" s="1"/>
  <c r="U101" i="1"/>
  <c r="S101" i="1" s="1"/>
  <c r="W138" i="1"/>
  <c r="AB138" i="1" s="1"/>
  <c r="Z138" i="1"/>
  <c r="V138" i="1" s="1"/>
  <c r="X139" i="1"/>
  <c r="Z139" i="1"/>
  <c r="V139" i="1" s="1"/>
  <c r="W139" i="1" s="1"/>
  <c r="G5" i="2"/>
  <c r="W49" i="1"/>
  <c r="AB49" i="1" s="1"/>
  <c r="V49" i="1"/>
  <c r="U99" i="1"/>
  <c r="S99" i="1" s="1"/>
  <c r="U100" i="1"/>
  <c r="S100" i="1" s="1"/>
  <c r="T99" i="1" l="1"/>
  <c r="T102" i="1"/>
  <c r="T103" i="1"/>
  <c r="T104" i="1"/>
  <c r="T100" i="1"/>
  <c r="T101" i="1"/>
  <c r="T105" i="1"/>
  <c r="X138" i="1"/>
  <c r="X49" i="1"/>
  <c r="AC49" i="1" s="1"/>
  <c r="AA49" i="1"/>
  <c r="Z140" i="1" l="1"/>
  <c r="U433" i="1"/>
  <c r="U432" i="1"/>
  <c r="U431" i="1"/>
  <c r="U430" i="1"/>
  <c r="U429" i="1"/>
  <c r="U428" i="1"/>
  <c r="U421" i="1"/>
  <c r="U420" i="1"/>
  <c r="U419" i="1"/>
  <c r="U418" i="1"/>
  <c r="U417" i="1"/>
  <c r="U416" i="1"/>
  <c r="U415" i="1"/>
  <c r="U414" i="1"/>
  <c r="T415" i="1" l="1"/>
  <c r="S415" i="1"/>
  <c r="T417" i="1"/>
  <c r="S417" i="1"/>
  <c r="T421" i="1"/>
  <c r="S421" i="1"/>
  <c r="T431" i="1"/>
  <c r="S431" i="1"/>
  <c r="T414" i="1"/>
  <c r="S414" i="1"/>
  <c r="T418" i="1"/>
  <c r="S418" i="1"/>
  <c r="T428" i="1"/>
  <c r="S428" i="1"/>
  <c r="T432" i="1"/>
  <c r="S432" i="1"/>
  <c r="T419" i="1"/>
  <c r="S419" i="1"/>
  <c r="T429" i="1"/>
  <c r="S429" i="1"/>
  <c r="T433" i="1"/>
  <c r="S433" i="1"/>
  <c r="T416" i="1"/>
  <c r="S416" i="1"/>
  <c r="T420" i="1"/>
  <c r="S420" i="1"/>
  <c r="T430" i="1"/>
  <c r="S430" i="1"/>
  <c r="B25" i="6"/>
  <c r="B64" i="6"/>
  <c r="E34" i="6"/>
  <c r="C34" i="6"/>
  <c r="B34" i="6"/>
  <c r="B22" i="6"/>
  <c r="C22" i="6"/>
  <c r="E22" i="6"/>
  <c r="B23" i="6"/>
  <c r="C23" i="6"/>
  <c r="E23" i="6"/>
  <c r="B24" i="6"/>
  <c r="C24" i="6"/>
  <c r="E24" i="6"/>
  <c r="C25" i="6"/>
  <c r="E25" i="6"/>
  <c r="B26" i="6"/>
  <c r="C26" i="6"/>
  <c r="E26" i="6"/>
  <c r="B27" i="6"/>
  <c r="C27" i="6"/>
  <c r="E27" i="6"/>
  <c r="B28" i="6"/>
  <c r="C28" i="6"/>
  <c r="E28" i="6"/>
  <c r="B29" i="6"/>
  <c r="C29" i="6"/>
  <c r="E29" i="6"/>
  <c r="C30" i="6"/>
  <c r="E30" i="6"/>
  <c r="B31" i="6"/>
  <c r="C31" i="6"/>
  <c r="E31" i="6"/>
  <c r="B32" i="6"/>
  <c r="C32" i="6"/>
  <c r="E32" i="6"/>
  <c r="B33" i="6"/>
  <c r="C33" i="6"/>
  <c r="E33" i="6"/>
  <c r="E21" i="6"/>
  <c r="C21" i="6"/>
  <c r="B21" i="6"/>
  <c r="E20" i="6"/>
  <c r="C20" i="6"/>
  <c r="B20" i="6"/>
  <c r="L68" i="6"/>
  <c r="J68" i="6"/>
  <c r="I68" i="6"/>
  <c r="E68" i="6"/>
  <c r="C68" i="6"/>
  <c r="B68" i="6"/>
  <c r="L67" i="6"/>
  <c r="J67" i="6"/>
  <c r="I67" i="6"/>
  <c r="E67" i="6"/>
  <c r="C67" i="6"/>
  <c r="B67" i="6"/>
  <c r="L66" i="6"/>
  <c r="J66" i="6"/>
  <c r="I66" i="6"/>
  <c r="E66" i="6"/>
  <c r="C66" i="6"/>
  <c r="B66" i="6"/>
  <c r="L65" i="6"/>
  <c r="J65" i="6"/>
  <c r="I65" i="6"/>
  <c r="E65" i="6"/>
  <c r="C65" i="6"/>
  <c r="B65" i="6"/>
  <c r="L64" i="6"/>
  <c r="J64" i="6"/>
  <c r="I64" i="6"/>
  <c r="E64" i="6"/>
  <c r="C64" i="6"/>
  <c r="L63" i="6"/>
  <c r="J63" i="6"/>
  <c r="I63" i="6"/>
  <c r="E63" i="6"/>
  <c r="C63" i="6"/>
  <c r="B63" i="6"/>
  <c r="L62" i="6"/>
  <c r="J62" i="6"/>
  <c r="I62" i="6"/>
  <c r="E62" i="6"/>
  <c r="C62" i="6"/>
  <c r="B62" i="6"/>
  <c r="L61" i="6"/>
  <c r="J61" i="6"/>
  <c r="I61" i="6"/>
  <c r="E61" i="6"/>
  <c r="C61" i="6"/>
  <c r="B61" i="6"/>
  <c r="L60" i="6"/>
  <c r="J60" i="6"/>
  <c r="I60" i="6"/>
  <c r="E60" i="6"/>
  <c r="C60" i="6"/>
  <c r="B60" i="6"/>
  <c r="L59" i="6"/>
  <c r="J59" i="6"/>
  <c r="I59" i="6"/>
  <c r="E59" i="6"/>
  <c r="C59" i="6"/>
  <c r="B59" i="6"/>
  <c r="L58" i="6"/>
  <c r="J58" i="6"/>
  <c r="I58" i="6"/>
  <c r="E58" i="6"/>
  <c r="C58" i="6"/>
  <c r="B58" i="6"/>
  <c r="L57" i="6"/>
  <c r="J57" i="6"/>
  <c r="I57" i="6"/>
  <c r="E57" i="6"/>
  <c r="C57" i="6"/>
  <c r="B57" i="6"/>
  <c r="L56" i="6"/>
  <c r="J56" i="6"/>
  <c r="I56" i="6"/>
  <c r="E56" i="6"/>
  <c r="C56" i="6"/>
  <c r="B56" i="6"/>
  <c r="L55" i="6"/>
  <c r="J55" i="6"/>
  <c r="I55" i="6"/>
  <c r="E55" i="6"/>
  <c r="C55" i="6"/>
  <c r="B55" i="6"/>
  <c r="L54" i="6"/>
  <c r="J54" i="6"/>
  <c r="I54" i="6"/>
  <c r="E54" i="6"/>
  <c r="C54" i="6"/>
  <c r="B54" i="6"/>
  <c r="L52" i="6"/>
  <c r="J52" i="6"/>
  <c r="I52" i="6"/>
  <c r="E52" i="6"/>
  <c r="C52" i="6"/>
  <c r="B52" i="6"/>
  <c r="L51" i="6"/>
  <c r="J51" i="6"/>
  <c r="I51" i="6"/>
  <c r="E51" i="6"/>
  <c r="C51" i="6"/>
  <c r="B51" i="6"/>
  <c r="L50" i="6"/>
  <c r="J50" i="6"/>
  <c r="I50" i="6"/>
  <c r="E50" i="6"/>
  <c r="C50" i="6"/>
  <c r="B50" i="6"/>
  <c r="L49" i="6"/>
  <c r="J49" i="6"/>
  <c r="I49" i="6"/>
  <c r="E49" i="6"/>
  <c r="C49" i="6"/>
  <c r="B49" i="6"/>
  <c r="L48" i="6"/>
  <c r="J48" i="6"/>
  <c r="I48" i="6"/>
  <c r="E48" i="6"/>
  <c r="C48" i="6"/>
  <c r="B48" i="6"/>
  <c r="L47" i="6"/>
  <c r="J47" i="6"/>
  <c r="I47" i="6"/>
  <c r="E47" i="6"/>
  <c r="C47" i="6"/>
  <c r="B47" i="6"/>
  <c r="L46" i="6"/>
  <c r="J46" i="6"/>
  <c r="I46" i="6"/>
  <c r="E46" i="6"/>
  <c r="C46" i="6"/>
  <c r="B46" i="6"/>
  <c r="L45" i="6"/>
  <c r="J45" i="6"/>
  <c r="I45" i="6"/>
  <c r="E45" i="6"/>
  <c r="C45" i="6"/>
  <c r="B45" i="6"/>
  <c r="L44" i="6"/>
  <c r="J44" i="6"/>
  <c r="I44" i="6"/>
  <c r="E44" i="6"/>
  <c r="C44" i="6"/>
  <c r="B44" i="6"/>
  <c r="L43" i="6"/>
  <c r="J43" i="6"/>
  <c r="I43" i="6"/>
  <c r="E43" i="6"/>
  <c r="C43" i="6"/>
  <c r="B43" i="6"/>
  <c r="L42" i="6"/>
  <c r="J42" i="6"/>
  <c r="I42" i="6"/>
  <c r="E42" i="6"/>
  <c r="C42" i="6"/>
  <c r="B42" i="6"/>
  <c r="L41" i="6"/>
  <c r="J41" i="6"/>
  <c r="I41" i="6"/>
  <c r="E41" i="6"/>
  <c r="C41" i="6"/>
  <c r="B41" i="6"/>
  <c r="L40" i="6"/>
  <c r="J40" i="6"/>
  <c r="I40" i="6"/>
  <c r="E40" i="6"/>
  <c r="C40" i="6"/>
  <c r="B40" i="6"/>
  <c r="L39" i="6"/>
  <c r="J39" i="6"/>
  <c r="I39" i="6"/>
  <c r="E39" i="6"/>
  <c r="C39" i="6"/>
  <c r="B39" i="6"/>
  <c r="L38" i="6"/>
  <c r="J38" i="6"/>
  <c r="I38" i="6"/>
  <c r="E38" i="6"/>
  <c r="C38" i="6"/>
  <c r="B38" i="6"/>
  <c r="W140" i="1"/>
  <c r="AB140" i="1" s="1"/>
  <c r="V140" i="1"/>
  <c r="X140" i="1" l="1"/>
  <c r="B108" i="1"/>
  <c r="U108" i="1" s="1"/>
  <c r="S108" i="1" s="1"/>
  <c r="T108" i="1" l="1"/>
  <c r="B109" i="1"/>
  <c r="U109" i="1" s="1"/>
  <c r="U98" i="1" l="1"/>
  <c r="S98" i="1" s="1"/>
  <c r="S109" i="1" s="1"/>
  <c r="S248" i="1" l="1"/>
  <c r="T98" i="1"/>
  <c r="V47" i="1"/>
  <c r="X47" i="1"/>
  <c r="AC47" i="1" s="1"/>
  <c r="W47" i="1" l="1"/>
  <c r="B2" i="3" l="1"/>
  <c r="B1" i="3"/>
  <c r="P1" i="6" l="1"/>
  <c r="P36" i="6" s="1"/>
  <c r="U195" i="1"/>
  <c r="L34" i="6"/>
  <c r="J34" i="6"/>
  <c r="I34" i="6"/>
  <c r="L33" i="6"/>
  <c r="J33" i="6"/>
  <c r="I33" i="6"/>
  <c r="L32" i="6"/>
  <c r="J32" i="6"/>
  <c r="I32" i="6"/>
  <c r="L31" i="6"/>
  <c r="J31" i="6"/>
  <c r="I31" i="6"/>
  <c r="L30" i="6"/>
  <c r="J30" i="6"/>
  <c r="I30" i="6"/>
  <c r="L29" i="6"/>
  <c r="J29" i="6"/>
  <c r="I29" i="6"/>
  <c r="L28" i="6"/>
  <c r="J28" i="6"/>
  <c r="I28" i="6"/>
  <c r="L27" i="6"/>
  <c r="J27" i="6"/>
  <c r="I27" i="6"/>
  <c r="L26" i="6"/>
  <c r="J26" i="6"/>
  <c r="I26" i="6"/>
  <c r="L25" i="6"/>
  <c r="J25" i="6"/>
  <c r="I25" i="6"/>
  <c r="L24" i="6"/>
  <c r="J24" i="6"/>
  <c r="I24" i="6"/>
  <c r="L23" i="6"/>
  <c r="J23" i="6"/>
  <c r="I23" i="6"/>
  <c r="L22" i="6"/>
  <c r="J22" i="6"/>
  <c r="I22" i="6"/>
  <c r="L21" i="6"/>
  <c r="J21" i="6"/>
  <c r="I21" i="6"/>
  <c r="L20" i="6"/>
  <c r="J20" i="6"/>
  <c r="I20" i="6"/>
  <c r="L18" i="6"/>
  <c r="J18" i="6"/>
  <c r="I18" i="6"/>
  <c r="L17" i="6"/>
  <c r="J17" i="6"/>
  <c r="I17" i="6"/>
  <c r="L16" i="6"/>
  <c r="J16" i="6"/>
  <c r="I16" i="6"/>
  <c r="L15" i="6"/>
  <c r="J15" i="6"/>
  <c r="I15" i="6"/>
  <c r="L14" i="6"/>
  <c r="J14" i="6"/>
  <c r="I14" i="6"/>
  <c r="L13" i="6"/>
  <c r="J13" i="6"/>
  <c r="I13" i="6"/>
  <c r="L12" i="6"/>
  <c r="J12" i="6"/>
  <c r="I12" i="6"/>
  <c r="L11" i="6"/>
  <c r="J11" i="6"/>
  <c r="I11" i="6"/>
  <c r="L10" i="6"/>
  <c r="J10" i="6"/>
  <c r="I10" i="6"/>
  <c r="L9" i="6"/>
  <c r="J9" i="6"/>
  <c r="I9" i="6"/>
  <c r="L8" i="6"/>
  <c r="J8" i="6"/>
  <c r="I8" i="6"/>
  <c r="L7" i="6"/>
  <c r="J7" i="6"/>
  <c r="I7" i="6"/>
  <c r="L6" i="6"/>
  <c r="J6" i="6"/>
  <c r="I6" i="6"/>
  <c r="L5" i="6"/>
  <c r="J5" i="6"/>
  <c r="I5" i="6"/>
  <c r="L4" i="6"/>
  <c r="J4" i="6"/>
  <c r="I4" i="6"/>
  <c r="E18" i="6"/>
  <c r="C18" i="6"/>
  <c r="B18" i="6"/>
  <c r="E17" i="6"/>
  <c r="C17" i="6"/>
  <c r="B17" i="6"/>
  <c r="E16" i="6"/>
  <c r="C16" i="6"/>
  <c r="B16" i="6"/>
  <c r="E15" i="6"/>
  <c r="C15" i="6"/>
  <c r="B15" i="6"/>
  <c r="E14" i="6"/>
  <c r="C14" i="6"/>
  <c r="B14" i="6"/>
  <c r="E13" i="6"/>
  <c r="C13" i="6"/>
  <c r="B13" i="6"/>
  <c r="E12" i="6"/>
  <c r="C12" i="6"/>
  <c r="B12" i="6"/>
  <c r="E11" i="6"/>
  <c r="C11" i="6"/>
  <c r="B11" i="6"/>
  <c r="E10" i="6"/>
  <c r="C10" i="6"/>
  <c r="B10" i="6"/>
  <c r="E9" i="6"/>
  <c r="C9" i="6"/>
  <c r="B9" i="6"/>
  <c r="E8" i="6"/>
  <c r="C8" i="6"/>
  <c r="B8" i="6"/>
  <c r="E7" i="6"/>
  <c r="C7" i="6"/>
  <c r="B7" i="6"/>
  <c r="E6" i="6"/>
  <c r="C6" i="6"/>
  <c r="B6" i="6"/>
  <c r="E5" i="6"/>
  <c r="C5" i="6"/>
  <c r="B5" i="6"/>
  <c r="E4" i="6"/>
  <c r="C4" i="6"/>
  <c r="B4" i="6"/>
  <c r="W33" i="1" l="1"/>
  <c r="AB33" i="1" s="1"/>
  <c r="V33" i="1"/>
  <c r="W34" i="1"/>
  <c r="AB34" i="1" s="1"/>
  <c r="V34" i="1"/>
  <c r="W35" i="1"/>
  <c r="AB35" i="1" s="1"/>
  <c r="V35" i="1"/>
  <c r="W36" i="1"/>
  <c r="AB36" i="1" s="1"/>
  <c r="V36" i="1"/>
  <c r="X37" i="1"/>
  <c r="AC37" i="1" s="1"/>
  <c r="V37" i="1"/>
  <c r="W38" i="1"/>
  <c r="AB38" i="1" s="1"/>
  <c r="V38" i="1"/>
  <c r="W39" i="1"/>
  <c r="AB39" i="1" s="1"/>
  <c r="V39" i="1"/>
  <c r="W40" i="1"/>
  <c r="AB40" i="1" s="1"/>
  <c r="V40" i="1"/>
  <c r="W41" i="1"/>
  <c r="AB41" i="1" s="1"/>
  <c r="V41" i="1"/>
  <c r="W42" i="1"/>
  <c r="AB42" i="1" s="1"/>
  <c r="V42" i="1"/>
  <c r="W43" i="1"/>
  <c r="AB43" i="1" s="1"/>
  <c r="V43" i="1"/>
  <c r="AB45" i="1"/>
  <c r="X46" i="1"/>
  <c r="AC46" i="1" s="1"/>
  <c r="V46" i="1"/>
  <c r="W48" i="1"/>
  <c r="AB48" i="1" s="1"/>
  <c r="V48" i="1"/>
  <c r="W50" i="1"/>
  <c r="AB50" i="1" s="1"/>
  <c r="V50" i="1"/>
  <c r="W51" i="1"/>
  <c r="AB51" i="1" s="1"/>
  <c r="V51" i="1"/>
  <c r="W52" i="1"/>
  <c r="AB52" i="1" s="1"/>
  <c r="V52" i="1"/>
  <c r="W53" i="1"/>
  <c r="AB53" i="1" s="1"/>
  <c r="V53" i="1"/>
  <c r="W54" i="1"/>
  <c r="AB54" i="1" s="1"/>
  <c r="V54" i="1"/>
  <c r="W55" i="1"/>
  <c r="AB55" i="1" s="1"/>
  <c r="V55" i="1"/>
  <c r="W56" i="1"/>
  <c r="AB56" i="1" s="1"/>
  <c r="V56" i="1"/>
  <c r="X57" i="1"/>
  <c r="AC57" i="1" s="1"/>
  <c r="V57" i="1"/>
  <c r="X58" i="1"/>
  <c r="AC58" i="1" s="1"/>
  <c r="V58" i="1"/>
  <c r="X59" i="1"/>
  <c r="AC59" i="1" s="1"/>
  <c r="V59" i="1"/>
  <c r="W60" i="1"/>
  <c r="AB60" i="1" s="1"/>
  <c r="V60" i="1"/>
  <c r="W61" i="1"/>
  <c r="AB61" i="1" s="1"/>
  <c r="V61" i="1"/>
  <c r="W62" i="1"/>
  <c r="AB62" i="1" s="1"/>
  <c r="V62" i="1"/>
  <c r="W63" i="1"/>
  <c r="AB63" i="1" s="1"/>
  <c r="Z63" i="1"/>
  <c r="V63" i="1" s="1"/>
  <c r="W64" i="1"/>
  <c r="AB64" i="1" s="1"/>
  <c r="Z64" i="1"/>
  <c r="V64" i="1" s="1"/>
  <c r="W65" i="1"/>
  <c r="AB65" i="1" s="1"/>
  <c r="Z65" i="1"/>
  <c r="V65" i="1" s="1"/>
  <c r="W66" i="1"/>
  <c r="AB66" i="1" s="1"/>
  <c r="Z66" i="1"/>
  <c r="V66" i="1" s="1"/>
  <c r="W67" i="1"/>
  <c r="AB67" i="1" s="1"/>
  <c r="Z67" i="1"/>
  <c r="V67" i="1" s="1"/>
  <c r="W68" i="1"/>
  <c r="AB68" i="1" s="1"/>
  <c r="Z68" i="1"/>
  <c r="V68" i="1" s="1"/>
  <c r="W69" i="1"/>
  <c r="AB69" i="1" s="1"/>
  <c r="Z69" i="1"/>
  <c r="V69" i="1" s="1"/>
  <c r="X70" i="1"/>
  <c r="AC70" i="1" s="1"/>
  <c r="Z70" i="1"/>
  <c r="V70" i="1" s="1"/>
  <c r="X71" i="1"/>
  <c r="AC71" i="1" s="1"/>
  <c r="Z71" i="1"/>
  <c r="V71" i="1" s="1"/>
  <c r="W72" i="1"/>
  <c r="AB72" i="1" s="1"/>
  <c r="Z72" i="1"/>
  <c r="V72" i="1" s="1"/>
  <c r="W73" i="1"/>
  <c r="AB73" i="1" s="1"/>
  <c r="Z73" i="1"/>
  <c r="V73" i="1" s="1"/>
  <c r="W74" i="1"/>
  <c r="AB74" i="1" s="1"/>
  <c r="Z74" i="1"/>
  <c r="V74" i="1" s="1"/>
  <c r="W75" i="1"/>
  <c r="AB75" i="1" s="1"/>
  <c r="Z75" i="1"/>
  <c r="V75" i="1" s="1"/>
  <c r="W76" i="1"/>
  <c r="AB76" i="1" s="1"/>
  <c r="Z76" i="1"/>
  <c r="V76" i="1" s="1"/>
  <c r="W77" i="1"/>
  <c r="AB77" i="1" s="1"/>
  <c r="Z77" i="1"/>
  <c r="V77" i="1" s="1"/>
  <c r="X78" i="1"/>
  <c r="AC78" i="1" s="1"/>
  <c r="Z78" i="1"/>
  <c r="V78" i="1" s="1"/>
  <c r="W79" i="1"/>
  <c r="AB79" i="1" s="1"/>
  <c r="Z79" i="1"/>
  <c r="V79" i="1" s="1"/>
  <c r="W80" i="1"/>
  <c r="AB80" i="1" s="1"/>
  <c r="Z80" i="1"/>
  <c r="V80" i="1" s="1"/>
  <c r="W81" i="1"/>
  <c r="AB81" i="1" s="1"/>
  <c r="Z81" i="1"/>
  <c r="V81" i="1" s="1"/>
  <c r="W82" i="1"/>
  <c r="AB82" i="1" s="1"/>
  <c r="Z82" i="1"/>
  <c r="V82" i="1" s="1"/>
  <c r="W83" i="1"/>
  <c r="AB83" i="1" s="1"/>
  <c r="Z83" i="1"/>
  <c r="V83" i="1" s="1"/>
  <c r="W84" i="1"/>
  <c r="AB84" i="1" s="1"/>
  <c r="Z84" i="1"/>
  <c r="V84" i="1" s="1"/>
  <c r="W85" i="1"/>
  <c r="AB85" i="1" s="1"/>
  <c r="Z85" i="1"/>
  <c r="V85" i="1" s="1"/>
  <c r="W86" i="1"/>
  <c r="AB86" i="1" s="1"/>
  <c r="Z86" i="1"/>
  <c r="V86" i="1" s="1"/>
  <c r="X87" i="1"/>
  <c r="AC87" i="1" s="1"/>
  <c r="Z87" i="1"/>
  <c r="V87" i="1" s="1"/>
  <c r="X88" i="1"/>
  <c r="AC88" i="1" s="1"/>
  <c r="Z88" i="1"/>
  <c r="V88" i="1" s="1"/>
  <c r="W89" i="1"/>
  <c r="AB89" i="1" s="1"/>
  <c r="Z89" i="1"/>
  <c r="V89" i="1" s="1"/>
  <c r="W90" i="1"/>
  <c r="AB90" i="1" s="1"/>
  <c r="Z90" i="1"/>
  <c r="V90" i="1" s="1"/>
  <c r="W91" i="1"/>
  <c r="AB91" i="1" s="1"/>
  <c r="Z91" i="1"/>
  <c r="V91" i="1" s="1"/>
  <c r="W145" i="1"/>
  <c r="AB145" i="1" s="1"/>
  <c r="Z145" i="1"/>
  <c r="V145" i="1" s="1"/>
  <c r="W146" i="1"/>
  <c r="AB146" i="1" s="1"/>
  <c r="Z146" i="1"/>
  <c r="V146" i="1" s="1"/>
  <c r="U196" i="1"/>
  <c r="AD202" i="1"/>
  <c r="U116" i="1"/>
  <c r="AD157" i="1" s="1"/>
  <c r="U157" i="1" s="1"/>
  <c r="U30" i="1"/>
  <c r="U31" i="1"/>
  <c r="C1" i="3"/>
  <c r="AD177" i="1" l="1"/>
  <c r="U177" i="1" s="1"/>
  <c r="AD173" i="1"/>
  <c r="U173" i="1" s="1"/>
  <c r="AD175" i="1"/>
  <c r="U175" i="1" s="1"/>
  <c r="AD178" i="1"/>
  <c r="U178" i="1" s="1"/>
  <c r="AD174" i="1"/>
  <c r="U174" i="1" s="1"/>
  <c r="AE202" i="1"/>
  <c r="AD49" i="1"/>
  <c r="U49" i="1" s="1"/>
  <c r="X91" i="1"/>
  <c r="X75" i="1"/>
  <c r="W59" i="1"/>
  <c r="X41" i="1"/>
  <c r="X33" i="1"/>
  <c r="W88" i="1"/>
  <c r="X80" i="1"/>
  <c r="X72" i="1"/>
  <c r="X64" i="1"/>
  <c r="X56" i="1"/>
  <c r="X38" i="1"/>
  <c r="X85" i="1"/>
  <c r="X77" i="1"/>
  <c r="X69" i="1"/>
  <c r="X61" i="1"/>
  <c r="X53" i="1"/>
  <c r="X43" i="1"/>
  <c r="X35" i="1"/>
  <c r="X82" i="1"/>
  <c r="W58" i="1"/>
  <c r="W46" i="1"/>
  <c r="X90" i="1"/>
  <c r="X74" i="1"/>
  <c r="X50" i="1"/>
  <c r="X40" i="1"/>
  <c r="W87" i="1"/>
  <c r="X79" i="1"/>
  <c r="W71" i="1"/>
  <c r="X63" i="1"/>
  <c r="X55" i="1"/>
  <c r="W37" i="1"/>
  <c r="X84" i="1"/>
  <c r="X76" i="1"/>
  <c r="X68" i="1"/>
  <c r="X60" i="1"/>
  <c r="X52" i="1"/>
  <c r="X42" i="1"/>
  <c r="X34" i="1"/>
  <c r="X66" i="1"/>
  <c r="X89" i="1"/>
  <c r="X81" i="1"/>
  <c r="X73" i="1"/>
  <c r="X65" i="1"/>
  <c r="W57" i="1"/>
  <c r="X39" i="1"/>
  <c r="X86" i="1"/>
  <c r="W78" i="1"/>
  <c r="W70" i="1"/>
  <c r="X62" i="1"/>
  <c r="X54" i="1"/>
  <c r="X36" i="1"/>
  <c r="X83" i="1"/>
  <c r="X67" i="1"/>
  <c r="X51" i="1"/>
  <c r="X48" i="1"/>
  <c r="X146" i="1"/>
  <c r="X145" i="1"/>
  <c r="T175" i="1" l="1"/>
  <c r="S175" i="1"/>
  <c r="T173" i="1"/>
  <c r="S173" i="1"/>
  <c r="S174" i="1"/>
  <c r="T174" i="1"/>
  <c r="S178" i="1"/>
  <c r="T178" i="1"/>
  <c r="S177" i="1"/>
  <c r="T177" i="1"/>
  <c r="S49" i="1"/>
  <c r="T49" i="1"/>
  <c r="X135" i="1"/>
  <c r="AC135" i="1" s="1"/>
  <c r="Z135" i="1"/>
  <c r="V135" i="1" s="1"/>
  <c r="X136" i="1"/>
  <c r="AC136" i="1" s="1"/>
  <c r="Z136" i="1"/>
  <c r="V136" i="1" s="1"/>
  <c r="W137" i="1"/>
  <c r="Z137" i="1"/>
  <c r="V137" i="1" s="1"/>
  <c r="AB137" i="1" l="1"/>
  <c r="X137" i="1"/>
  <c r="W135" i="1"/>
  <c r="W136" i="1"/>
  <c r="Y268" i="1" l="1"/>
  <c r="W268" i="1" s="1"/>
  <c r="U293" i="1"/>
  <c r="U320" i="1" l="1"/>
  <c r="W316" i="1"/>
  <c r="W294" i="1"/>
  <c r="W295" i="1" s="1"/>
  <c r="B270" i="1"/>
  <c r="U287" i="1"/>
  <c r="W286" i="1"/>
  <c r="Y285" i="1"/>
  <c r="W285" i="1" s="1"/>
  <c r="Y284" i="1"/>
  <c r="W284" i="1" s="1"/>
  <c r="Y283" i="1"/>
  <c r="W283" i="1" s="1"/>
  <c r="Z283" i="1" s="1"/>
  <c r="AA283" i="1" s="1"/>
  <c r="U283" i="1" s="1"/>
  <c r="Y282" i="1"/>
  <c r="W282" i="1" s="1"/>
  <c r="Z282" i="1" s="1"/>
  <c r="AA282" i="1" s="1"/>
  <c r="U282" i="1" s="1"/>
  <c r="Y281" i="1"/>
  <c r="W281" i="1" s="1"/>
  <c r="Z281" i="1" s="1"/>
  <c r="AA281" i="1" s="1"/>
  <c r="U281" i="1" s="1"/>
  <c r="Y280" i="1"/>
  <c r="W280" i="1" s="1"/>
  <c r="Z280" i="1" s="1"/>
  <c r="AA280" i="1" s="1"/>
  <c r="U280" i="1" s="1"/>
  <c r="Y279" i="1"/>
  <c r="W279" i="1" s="1"/>
  <c r="Z279" i="1" s="1"/>
  <c r="AA279" i="1" s="1"/>
  <c r="U279" i="1" s="1"/>
  <c r="Y278" i="1"/>
  <c r="W278" i="1" s="1"/>
  <c r="Y277" i="1"/>
  <c r="W277" i="1" s="1"/>
  <c r="Z277" i="1" s="1"/>
  <c r="Y261" i="1"/>
  <c r="W261" i="1" s="1"/>
  <c r="Y262" i="1"/>
  <c r="W262" i="1" s="1"/>
  <c r="Y263" i="1"/>
  <c r="W263" i="1" s="1"/>
  <c r="Y264" i="1"/>
  <c r="W264" i="1" s="1"/>
  <c r="Y265" i="1"/>
  <c r="W265" i="1" s="1"/>
  <c r="Y266" i="1"/>
  <c r="W266" i="1" s="1"/>
  <c r="Y267" i="1"/>
  <c r="W267" i="1" s="1"/>
  <c r="Y269" i="1"/>
  <c r="W269" i="1" s="1"/>
  <c r="Y258" i="1"/>
  <c r="W258" i="1" s="1"/>
  <c r="Y259" i="1"/>
  <c r="W259" i="1" s="1"/>
  <c r="Y260" i="1"/>
  <c r="W260" i="1" s="1"/>
  <c r="B401" i="1"/>
  <c r="U401" i="1" s="1"/>
  <c r="W317" i="1" l="1"/>
  <c r="W318" i="1" s="1"/>
  <c r="T320" i="1"/>
  <c r="S320" i="1"/>
  <c r="S281" i="1"/>
  <c r="T281" i="1"/>
  <c r="S279" i="1"/>
  <c r="T279" i="1"/>
  <c r="S283" i="1"/>
  <c r="T283" i="1"/>
  <c r="T282" i="1"/>
  <c r="S282" i="1"/>
  <c r="T280" i="1"/>
  <c r="S280" i="1"/>
  <c r="Z265" i="1"/>
  <c r="Z284" i="1"/>
  <c r="Z285" i="1"/>
  <c r="Z258" i="1"/>
  <c r="Z261" i="1"/>
  <c r="Z259" i="1"/>
  <c r="Z268" i="1"/>
  <c r="Z266" i="1"/>
  <c r="Z264" i="1"/>
  <c r="Z260" i="1"/>
  <c r="AA277" i="1"/>
  <c r="U277" i="1" s="1"/>
  <c r="Z263" i="1"/>
  <c r="Z262" i="1"/>
  <c r="Z269" i="1"/>
  <c r="Z278" i="1"/>
  <c r="Z286" i="1"/>
  <c r="Z267" i="1"/>
  <c r="W296" i="1"/>
  <c r="B196" i="1"/>
  <c r="U408" i="1"/>
  <c r="U407" i="1"/>
  <c r="U400" i="1"/>
  <c r="U399" i="1"/>
  <c r="U398" i="1"/>
  <c r="U397" i="1"/>
  <c r="U396" i="1"/>
  <c r="U395" i="1"/>
  <c r="U394" i="1"/>
  <c r="U393" i="1"/>
  <c r="U392" i="1"/>
  <c r="U391" i="1"/>
  <c r="U390" i="1"/>
  <c r="U380" i="1"/>
  <c r="U379" i="1"/>
  <c r="U378" i="1"/>
  <c r="U377" i="1"/>
  <c r="U376" i="1"/>
  <c r="U374" i="1"/>
  <c r="U373" i="1"/>
  <c r="U372" i="1"/>
  <c r="U371" i="1"/>
  <c r="U363" i="1"/>
  <c r="U362" i="1"/>
  <c r="U355" i="1"/>
  <c r="U353" i="1"/>
  <c r="U344" i="1"/>
  <c r="U342" i="1"/>
  <c r="U341" i="1"/>
  <c r="U340" i="1"/>
  <c r="U339" i="1"/>
  <c r="U338" i="1"/>
  <c r="U337" i="1"/>
  <c r="U336" i="1"/>
  <c r="U335" i="1"/>
  <c r="U334" i="1"/>
  <c r="U343" i="1"/>
  <c r="U333" i="1"/>
  <c r="U332" i="1"/>
  <c r="U331" i="1"/>
  <c r="U330" i="1"/>
  <c r="U329" i="1"/>
  <c r="U328" i="1"/>
  <c r="U308" i="1"/>
  <c r="U307" i="1"/>
  <c r="U249" i="1"/>
  <c r="U250" i="1"/>
  <c r="AE207" i="1"/>
  <c r="U206" i="1"/>
  <c r="AD206" i="1"/>
  <c r="AE206" i="1" s="1"/>
  <c r="AE203" i="1"/>
  <c r="AE204" i="1" s="1"/>
  <c r="AE205" i="1" s="1"/>
  <c r="Z119" i="1"/>
  <c r="V119" i="1" s="1"/>
  <c r="X119" i="1" s="1"/>
  <c r="Z120" i="1"/>
  <c r="V120" i="1" s="1"/>
  <c r="X120" i="1" s="1"/>
  <c r="Z121" i="1"/>
  <c r="V121" i="1" s="1"/>
  <c r="Z122" i="1"/>
  <c r="V122" i="1" s="1"/>
  <c r="X122" i="1" s="1"/>
  <c r="Z123" i="1"/>
  <c r="V123" i="1" s="1"/>
  <c r="X123" i="1" s="1"/>
  <c r="Z124" i="1"/>
  <c r="V124" i="1" s="1"/>
  <c r="Z125" i="1"/>
  <c r="V125" i="1" s="1"/>
  <c r="Z126" i="1"/>
  <c r="V126" i="1" s="1"/>
  <c r="X126" i="1" s="1"/>
  <c r="Z127" i="1"/>
  <c r="V127" i="1" s="1"/>
  <c r="X127" i="1" s="1"/>
  <c r="Z128" i="1"/>
  <c r="V128" i="1" s="1"/>
  <c r="X128" i="1" s="1"/>
  <c r="Z129" i="1"/>
  <c r="V129" i="1" s="1"/>
  <c r="Z132" i="1"/>
  <c r="V132" i="1" s="1"/>
  <c r="W132" i="1" s="1"/>
  <c r="Z133" i="1"/>
  <c r="V133" i="1" s="1"/>
  <c r="Z134" i="1"/>
  <c r="V134" i="1" s="1"/>
  <c r="Z141" i="1"/>
  <c r="V141" i="1" s="1"/>
  <c r="X141" i="1" s="1"/>
  <c r="Z142" i="1"/>
  <c r="V142" i="1" s="1"/>
  <c r="X142" i="1" s="1"/>
  <c r="Z143" i="1"/>
  <c r="V143" i="1" s="1"/>
  <c r="X143" i="1" s="1"/>
  <c r="Z144" i="1"/>
  <c r="V144" i="1" s="1"/>
  <c r="Z147" i="1"/>
  <c r="V147" i="1" s="1"/>
  <c r="Z148" i="1"/>
  <c r="V148" i="1" s="1"/>
  <c r="X148" i="1" s="1"/>
  <c r="Z149" i="1"/>
  <c r="V149" i="1" s="1"/>
  <c r="X149" i="1" s="1"/>
  <c r="Z150" i="1"/>
  <c r="V150" i="1" s="1"/>
  <c r="W150" i="1" s="1"/>
  <c r="Z151" i="1"/>
  <c r="V151" i="1" s="1"/>
  <c r="Z152" i="1"/>
  <c r="V152" i="1" s="1"/>
  <c r="W152" i="1" s="1"/>
  <c r="AB152" i="1" s="1"/>
  <c r="Z153" i="1"/>
  <c r="V153" i="1" s="1"/>
  <c r="X153" i="1" s="1"/>
  <c r="Z154" i="1"/>
  <c r="V154" i="1" s="1"/>
  <c r="Z155" i="1"/>
  <c r="V155" i="1" s="1"/>
  <c r="Z158" i="1"/>
  <c r="V158" i="1" s="1"/>
  <c r="Z159" i="1"/>
  <c r="V159" i="1" s="1"/>
  <c r="Z160" i="1"/>
  <c r="V160" i="1" s="1"/>
  <c r="X160" i="1" s="1"/>
  <c r="Z161" i="1"/>
  <c r="V161" i="1" s="1"/>
  <c r="X161" i="1" s="1"/>
  <c r="Z162" i="1"/>
  <c r="V162" i="1" s="1"/>
  <c r="Z163" i="1"/>
  <c r="V163" i="1" s="1"/>
  <c r="Z164" i="1"/>
  <c r="V164" i="1" s="1"/>
  <c r="X164" i="1" s="1"/>
  <c r="Z165" i="1"/>
  <c r="V165" i="1" s="1"/>
  <c r="Z166" i="1"/>
  <c r="V166" i="1" s="1"/>
  <c r="X166" i="1" s="1"/>
  <c r="Z167" i="1"/>
  <c r="V167" i="1" s="1"/>
  <c r="X167" i="1" s="1"/>
  <c r="Z171" i="1"/>
  <c r="V171" i="1" s="1"/>
  <c r="Z172" i="1"/>
  <c r="V172" i="1" s="1"/>
  <c r="Z179" i="1"/>
  <c r="V179" i="1" s="1"/>
  <c r="Z180" i="1"/>
  <c r="V180" i="1" s="1"/>
  <c r="Z181" i="1"/>
  <c r="V181" i="1" s="1"/>
  <c r="X181" i="1" s="1"/>
  <c r="AC181" i="1" s="1"/>
  <c r="Z182" i="1"/>
  <c r="V182" i="1" s="1"/>
  <c r="X182" i="1" s="1"/>
  <c r="Z183" i="1"/>
  <c r="V183" i="1" s="1"/>
  <c r="Z184" i="1"/>
  <c r="V184" i="1" s="1"/>
  <c r="W184" i="1" s="1"/>
  <c r="AB184" i="1" s="1"/>
  <c r="Z185" i="1"/>
  <c r="V185" i="1" s="1"/>
  <c r="X185" i="1" s="1"/>
  <c r="Z186" i="1"/>
  <c r="V186" i="1" s="1"/>
  <c r="Z187" i="1"/>
  <c r="V187" i="1" s="1"/>
  <c r="Z118" i="1"/>
  <c r="W119" i="1"/>
  <c r="AB119" i="1" s="1"/>
  <c r="W120" i="1"/>
  <c r="AB120" i="1" s="1"/>
  <c r="W121" i="1"/>
  <c r="AB121" i="1" s="1"/>
  <c r="W122" i="1"/>
  <c r="AB122" i="1" s="1"/>
  <c r="W123" i="1"/>
  <c r="AB123" i="1" s="1"/>
  <c r="W124" i="1"/>
  <c r="W125" i="1"/>
  <c r="AB125" i="1" s="1"/>
  <c r="W126" i="1"/>
  <c r="AB126" i="1" s="1"/>
  <c r="W127" i="1"/>
  <c r="AB127" i="1" s="1"/>
  <c r="W128" i="1"/>
  <c r="AB128" i="1" s="1"/>
  <c r="W129" i="1"/>
  <c r="AB129" i="1" s="1"/>
  <c r="AB131" i="1"/>
  <c r="X132" i="1"/>
  <c r="W133" i="1"/>
  <c r="AB133" i="1" s="1"/>
  <c r="W134" i="1"/>
  <c r="AB134" i="1" s="1"/>
  <c r="W141" i="1"/>
  <c r="AB141" i="1" s="1"/>
  <c r="W142" i="1"/>
  <c r="AB142" i="1" s="1"/>
  <c r="W143" i="1"/>
  <c r="AB143" i="1" s="1"/>
  <c r="W144" i="1"/>
  <c r="AB144" i="1" s="1"/>
  <c r="W147" i="1"/>
  <c r="AB147" i="1" s="1"/>
  <c r="W148" i="1"/>
  <c r="AB148" i="1" s="1"/>
  <c r="W149" i="1"/>
  <c r="AB149" i="1" s="1"/>
  <c r="X150" i="1"/>
  <c r="AC150" i="1" s="1"/>
  <c r="X151" i="1"/>
  <c r="X152" i="1"/>
  <c r="AC152" i="1" s="1"/>
  <c r="W153" i="1"/>
  <c r="AB153" i="1" s="1"/>
  <c r="W154" i="1"/>
  <c r="AB154" i="1" s="1"/>
  <c r="W155" i="1"/>
  <c r="AB155" i="1" s="1"/>
  <c r="W158" i="1"/>
  <c r="AB158" i="1" s="1"/>
  <c r="W159" i="1"/>
  <c r="AB159" i="1" s="1"/>
  <c r="W160" i="1"/>
  <c r="AB160" i="1" s="1"/>
  <c r="W161" i="1"/>
  <c r="AB161" i="1" s="1"/>
  <c r="W162" i="1"/>
  <c r="AB162" i="1" s="1"/>
  <c r="W163" i="1"/>
  <c r="AB163" i="1" s="1"/>
  <c r="W164" i="1"/>
  <c r="AB164" i="1" s="1"/>
  <c r="W165" i="1"/>
  <c r="AB165" i="1" s="1"/>
  <c r="W166" i="1"/>
  <c r="AB166" i="1" s="1"/>
  <c r="W167" i="1"/>
  <c r="AB167" i="1" s="1"/>
  <c r="AB168" i="1"/>
  <c r="AB170" i="1"/>
  <c r="W171" i="1"/>
  <c r="AB171" i="1" s="1"/>
  <c r="W172" i="1"/>
  <c r="AB172" i="1" s="1"/>
  <c r="W179" i="1"/>
  <c r="AB179" i="1" s="1"/>
  <c r="W180" i="1"/>
  <c r="AB180" i="1" s="1"/>
  <c r="W181" i="1"/>
  <c r="AB181" i="1" s="1"/>
  <c r="W182" i="1"/>
  <c r="AB182" i="1" s="1"/>
  <c r="W183" i="1"/>
  <c r="AB183" i="1" s="1"/>
  <c r="X184" i="1"/>
  <c r="AC184" i="1" s="1"/>
  <c r="W185" i="1"/>
  <c r="AB185" i="1" s="1"/>
  <c r="W186" i="1"/>
  <c r="AB186" i="1" s="1"/>
  <c r="W187" i="1"/>
  <c r="AB187" i="1" s="1"/>
  <c r="W118" i="1"/>
  <c r="U356" i="1" l="1"/>
  <c r="X159" i="1"/>
  <c r="W319" i="1"/>
  <c r="S338" i="1"/>
  <c r="T338" i="1"/>
  <c r="S390" i="1"/>
  <c r="T390" i="1"/>
  <c r="S408" i="1"/>
  <c r="T408" i="1"/>
  <c r="S328" i="1"/>
  <c r="T328" i="1"/>
  <c r="T339" i="1"/>
  <c r="S339" i="1"/>
  <c r="S344" i="1"/>
  <c r="T344" i="1"/>
  <c r="S391" i="1"/>
  <c r="T391" i="1"/>
  <c r="S395" i="1"/>
  <c r="T395" i="1"/>
  <c r="T399" i="1"/>
  <c r="S399" i="1"/>
  <c r="S331" i="1"/>
  <c r="T331" i="1"/>
  <c r="S342" i="1"/>
  <c r="T342" i="1"/>
  <c r="S398" i="1"/>
  <c r="T398" i="1"/>
  <c r="S249" i="1"/>
  <c r="T249" i="1"/>
  <c r="T329" i="1"/>
  <c r="S329" i="1"/>
  <c r="T333" i="1"/>
  <c r="S333" i="1"/>
  <c r="S336" i="1"/>
  <c r="T336" i="1"/>
  <c r="T353" i="1"/>
  <c r="S353" i="1"/>
  <c r="S392" i="1"/>
  <c r="T392" i="1"/>
  <c r="S396" i="1"/>
  <c r="T396" i="1"/>
  <c r="S400" i="1"/>
  <c r="T400" i="1"/>
  <c r="S334" i="1"/>
  <c r="T334" i="1"/>
  <c r="S394" i="1"/>
  <c r="T394" i="1"/>
  <c r="T206" i="1"/>
  <c r="S206" i="1"/>
  <c r="S330" i="1"/>
  <c r="T330" i="1"/>
  <c r="T343" i="1"/>
  <c r="S343" i="1"/>
  <c r="S337" i="1"/>
  <c r="T337" i="1"/>
  <c r="S341" i="1"/>
  <c r="T341" i="1"/>
  <c r="T393" i="1"/>
  <c r="S393" i="1"/>
  <c r="T397" i="1"/>
  <c r="S397" i="1"/>
  <c r="T407" i="1"/>
  <c r="S407" i="1"/>
  <c r="S372" i="1"/>
  <c r="T372" i="1"/>
  <c r="T373" i="1"/>
  <c r="S373" i="1"/>
  <c r="T374" i="1"/>
  <c r="S374" i="1"/>
  <c r="T379" i="1"/>
  <c r="S379" i="1"/>
  <c r="T371" i="1"/>
  <c r="S371" i="1"/>
  <c r="T376" i="1"/>
  <c r="T277" i="1"/>
  <c r="S277" i="1"/>
  <c r="AB124" i="1"/>
  <c r="AB118" i="1"/>
  <c r="AC151" i="1"/>
  <c r="X165" i="1"/>
  <c r="AA255" i="1"/>
  <c r="AB255" i="1" s="1"/>
  <c r="AA274" i="1"/>
  <c r="AB274" i="1" s="1"/>
  <c r="V118" i="1"/>
  <c r="W297" i="1"/>
  <c r="X187" i="1"/>
  <c r="X179" i="1"/>
  <c r="X162" i="1"/>
  <c r="X144" i="1"/>
  <c r="X171" i="1"/>
  <c r="AC131" i="1"/>
  <c r="X183" i="1"/>
  <c r="X186" i="1"/>
  <c r="X125" i="1"/>
  <c r="X180" i="1"/>
  <c r="X172" i="1"/>
  <c r="X163" i="1"/>
  <c r="X154" i="1"/>
  <c r="X133" i="1"/>
  <c r="X124" i="1"/>
  <c r="X155" i="1"/>
  <c r="X147" i="1"/>
  <c r="X134" i="1"/>
  <c r="W151" i="1"/>
  <c r="AB151" i="1" s="1"/>
  <c r="X129" i="1"/>
  <c r="X121" i="1"/>
  <c r="X158" i="1"/>
  <c r="AD207" i="1"/>
  <c r="AE208" i="1"/>
  <c r="AD208" i="1" s="1"/>
  <c r="U208" i="1" s="1"/>
  <c r="S208" i="1" s="1"/>
  <c r="AD203" i="1"/>
  <c r="X319" i="1" l="1"/>
  <c r="AC125" i="1"/>
  <c r="AD125" i="1" s="1"/>
  <c r="U125" i="1" s="1"/>
  <c r="AB132" i="1"/>
  <c r="S401" i="1"/>
  <c r="AA187" i="1"/>
  <c r="T364" i="1"/>
  <c r="S376" i="1"/>
  <c r="AB139" i="1"/>
  <c r="AB273" i="1"/>
  <c r="AA284" i="1" s="1"/>
  <c r="U284" i="1" s="1"/>
  <c r="AB136" i="1"/>
  <c r="AB135" i="1"/>
  <c r="AB150" i="1"/>
  <c r="AB254" i="1"/>
  <c r="AA259" i="1" s="1"/>
  <c r="U259" i="1" s="1"/>
  <c r="AD184" i="1"/>
  <c r="U184" i="1" s="1"/>
  <c r="AD152" i="1"/>
  <c r="U152" i="1" s="1"/>
  <c r="AD181" i="1"/>
  <c r="U181" i="1" s="1"/>
  <c r="AD131" i="1"/>
  <c r="U131" i="1" s="1"/>
  <c r="X118" i="1"/>
  <c r="AC160" i="1" s="1"/>
  <c r="AA118" i="1"/>
  <c r="X293" i="1"/>
  <c r="Y293" i="1" s="1"/>
  <c r="U207" i="1"/>
  <c r="S207" i="1" s="1"/>
  <c r="AD205" i="1"/>
  <c r="U205" i="1" s="1"/>
  <c r="AD204" i="1"/>
  <c r="U204" i="1" s="1"/>
  <c r="AC156" i="1" l="1"/>
  <c r="AC148" i="1"/>
  <c r="AC159" i="1"/>
  <c r="AC138" i="1"/>
  <c r="AC118" i="1"/>
  <c r="AC119" i="1"/>
  <c r="U319" i="1"/>
  <c r="X317" i="1"/>
  <c r="U317" i="1" s="1"/>
  <c r="U316" i="1"/>
  <c r="X318" i="1"/>
  <c r="U318" i="1" s="1"/>
  <c r="AC176" i="1"/>
  <c r="AC187" i="1"/>
  <c r="T131" i="1"/>
  <c r="S131" i="1"/>
  <c r="AC122" i="1"/>
  <c r="AC134" i="1"/>
  <c r="AC183" i="1"/>
  <c r="AC158" i="1"/>
  <c r="AC128" i="1"/>
  <c r="AC143" i="1"/>
  <c r="U209" i="1"/>
  <c r="T284" i="1"/>
  <c r="S284" i="1"/>
  <c r="AA265" i="1"/>
  <c r="U265" i="1" s="1"/>
  <c r="AA261" i="1"/>
  <c r="U261" i="1" s="1"/>
  <c r="T152" i="1"/>
  <c r="S152" i="1"/>
  <c r="T184" i="1"/>
  <c r="S184" i="1"/>
  <c r="S181" i="1"/>
  <c r="T181" i="1"/>
  <c r="T125" i="1"/>
  <c r="S125" i="1"/>
  <c r="AA278" i="1"/>
  <c r="U278" i="1" s="1"/>
  <c r="AA286" i="1"/>
  <c r="U286" i="1" s="1"/>
  <c r="AA285" i="1"/>
  <c r="U285" i="1" s="1"/>
  <c r="AC167" i="1"/>
  <c r="AC144" i="1"/>
  <c r="AC182" i="1"/>
  <c r="AC163" i="1"/>
  <c r="AC149" i="1"/>
  <c r="AC140" i="1"/>
  <c r="AC142" i="1"/>
  <c r="AC170" i="1"/>
  <c r="AC166" i="1"/>
  <c r="AC124" i="1"/>
  <c r="AC146" i="1"/>
  <c r="AC186" i="1"/>
  <c r="AC123" i="1"/>
  <c r="AC185" i="1"/>
  <c r="AC171" i="1"/>
  <c r="AC141" i="1"/>
  <c r="AC180" i="1"/>
  <c r="AC172" i="1"/>
  <c r="AC126" i="1"/>
  <c r="AA258" i="1"/>
  <c r="U258" i="1" s="1"/>
  <c r="AC164" i="1"/>
  <c r="AC147" i="1"/>
  <c r="AC137" i="1"/>
  <c r="AC165" i="1"/>
  <c r="AC168" i="1"/>
  <c r="AC121" i="1"/>
  <c r="AC153" i="1"/>
  <c r="AC179" i="1"/>
  <c r="AC162" i="1"/>
  <c r="AC161" i="1"/>
  <c r="AC154" i="1"/>
  <c r="AA266" i="1"/>
  <c r="U266" i="1" s="1"/>
  <c r="AC133" i="1"/>
  <c r="AC120" i="1"/>
  <c r="AC127" i="1"/>
  <c r="AC145" i="1"/>
  <c r="AA269" i="1"/>
  <c r="U269" i="1" s="1"/>
  <c r="AA268" i="1"/>
  <c r="U268" i="1" s="1"/>
  <c r="AA262" i="1"/>
  <c r="U262" i="1" s="1"/>
  <c r="AA267" i="1"/>
  <c r="U267" i="1" s="1"/>
  <c r="AA260" i="1"/>
  <c r="AA264" i="1"/>
  <c r="U264" i="1" s="1"/>
  <c r="AA263" i="1"/>
  <c r="U263" i="1" s="1"/>
  <c r="Y292" i="1"/>
  <c r="X295" i="1" s="1"/>
  <c r="U295" i="1" s="1"/>
  <c r="AC155" i="1"/>
  <c r="U321" i="1" l="1"/>
  <c r="S295" i="1"/>
  <c r="T295" i="1"/>
  <c r="S285" i="1"/>
  <c r="T285" i="1"/>
  <c r="S269" i="1"/>
  <c r="T269" i="1"/>
  <c r="AA287" i="1"/>
  <c r="AE112" i="1"/>
  <c r="U260" i="1"/>
  <c r="AA270" i="1"/>
  <c r="X297" i="1"/>
  <c r="U297" i="1" s="1"/>
  <c r="AD113" i="1"/>
  <c r="X296" i="1"/>
  <c r="U296" i="1" s="1"/>
  <c r="X294" i="1"/>
  <c r="U294" i="1" s="1"/>
  <c r="S297" i="1" l="1"/>
  <c r="T297" i="1"/>
  <c r="T296" i="1"/>
  <c r="S296" i="1"/>
  <c r="S294" i="1"/>
  <c r="T294" i="1"/>
  <c r="U270" i="1"/>
  <c r="AE113" i="1"/>
  <c r="AE111" i="1"/>
  <c r="U365" i="1"/>
  <c r="B345" i="1"/>
  <c r="U345" i="1" s="1"/>
  <c r="U309" i="1"/>
  <c r="B298" i="1"/>
  <c r="U298" i="1" s="1"/>
  <c r="S298" i="1" s="1"/>
  <c r="V32" i="1"/>
  <c r="AA44" i="1" s="1"/>
  <c r="W32" i="1"/>
  <c r="AB47" i="1" s="1"/>
  <c r="AD129" i="1" l="1"/>
  <c r="U129" i="1" s="1"/>
  <c r="S129" i="1" s="1"/>
  <c r="AD128" i="1"/>
  <c r="AD130" i="1"/>
  <c r="U130" i="1" s="1"/>
  <c r="AD156" i="1"/>
  <c r="U156" i="1" s="1"/>
  <c r="AD148" i="1"/>
  <c r="U148" i="1" s="1"/>
  <c r="AD132" i="1"/>
  <c r="U132" i="1" s="1"/>
  <c r="AD138" i="1"/>
  <c r="U138" i="1" s="1"/>
  <c r="T138" i="1" s="1"/>
  <c r="AD159" i="1"/>
  <c r="U159" i="1" s="1"/>
  <c r="AD160" i="1"/>
  <c r="U160" i="1" s="1"/>
  <c r="AD118" i="1"/>
  <c r="AD119" i="1"/>
  <c r="U119" i="1" s="1"/>
  <c r="S119" i="1" s="1"/>
  <c r="AD176" i="1"/>
  <c r="U176" i="1" s="1"/>
  <c r="AD187" i="1"/>
  <c r="U187" i="1" s="1"/>
  <c r="AD134" i="1"/>
  <c r="U134" i="1" s="1"/>
  <c r="AD122" i="1"/>
  <c r="U122" i="1" s="1"/>
  <c r="AA47" i="1"/>
  <c r="AA45" i="1"/>
  <c r="AD139" i="1"/>
  <c r="U139" i="1" s="1"/>
  <c r="AD158" i="1"/>
  <c r="U158" i="1" s="1"/>
  <c r="AD183" i="1"/>
  <c r="U183" i="1" s="1"/>
  <c r="AD143" i="1"/>
  <c r="U143" i="1" s="1"/>
  <c r="U128" i="1"/>
  <c r="U251" i="1"/>
  <c r="AD150" i="1"/>
  <c r="U150" i="1" s="1"/>
  <c r="AD167" i="1"/>
  <c r="U167" i="1" s="1"/>
  <c r="AD182" i="1"/>
  <c r="U182" i="1" s="1"/>
  <c r="AD163" i="1"/>
  <c r="U163" i="1" s="1"/>
  <c r="AD144" i="1"/>
  <c r="U144" i="1" s="1"/>
  <c r="AD149" i="1"/>
  <c r="U149" i="1" s="1"/>
  <c r="AD140" i="1"/>
  <c r="U140" i="1" s="1"/>
  <c r="AD172" i="1"/>
  <c r="U172" i="1" s="1"/>
  <c r="AD186" i="1"/>
  <c r="U186" i="1" s="1"/>
  <c r="AD166" i="1"/>
  <c r="U166" i="1" s="1"/>
  <c r="AD124" i="1"/>
  <c r="U124" i="1" s="1"/>
  <c r="AD141" i="1"/>
  <c r="U141" i="1" s="1"/>
  <c r="AD185" i="1"/>
  <c r="U185" i="1" s="1"/>
  <c r="AD180" i="1"/>
  <c r="U180" i="1" s="1"/>
  <c r="AD123" i="1"/>
  <c r="U123" i="1" s="1"/>
  <c r="AD171" i="1"/>
  <c r="U171" i="1" s="1"/>
  <c r="AD151" i="1"/>
  <c r="U151" i="1" s="1"/>
  <c r="AD146" i="1"/>
  <c r="U146" i="1" s="1"/>
  <c r="AD126" i="1"/>
  <c r="U126" i="1" s="1"/>
  <c r="AD164" i="1"/>
  <c r="U164" i="1" s="1"/>
  <c r="AD147" i="1"/>
  <c r="U147" i="1" s="1"/>
  <c r="AD168" i="1"/>
  <c r="U168" i="1" s="1"/>
  <c r="AD179" i="1"/>
  <c r="U179" i="1" s="1"/>
  <c r="AD165" i="1"/>
  <c r="U165" i="1" s="1"/>
  <c r="AD162" i="1"/>
  <c r="U162" i="1" s="1"/>
  <c r="AD161" i="1"/>
  <c r="U161" i="1" s="1"/>
  <c r="AD155" i="1"/>
  <c r="U155" i="1" s="1"/>
  <c r="AD137" i="1"/>
  <c r="U137" i="1" s="1"/>
  <c r="AD142" i="1"/>
  <c r="U142" i="1" s="1"/>
  <c r="AA91" i="1"/>
  <c r="AA90" i="1"/>
  <c r="AB46" i="1"/>
  <c r="AB78" i="1"/>
  <c r="AB59" i="1"/>
  <c r="AB58" i="1"/>
  <c r="AA40" i="1"/>
  <c r="AA62" i="1"/>
  <c r="AA65" i="1"/>
  <c r="AA78" i="1"/>
  <c r="AA59" i="1"/>
  <c r="AA66" i="1"/>
  <c r="AA53" i="1"/>
  <c r="AA39" i="1"/>
  <c r="AA52" i="1"/>
  <c r="AA58" i="1"/>
  <c r="AA86" i="1"/>
  <c r="AA55" i="1"/>
  <c r="AA69" i="1"/>
  <c r="AA64" i="1"/>
  <c r="AA36" i="1"/>
  <c r="AA63" i="1"/>
  <c r="AA80" i="1"/>
  <c r="AA35" i="1"/>
  <c r="AA85" i="1"/>
  <c r="AA46" i="1"/>
  <c r="AA79" i="1"/>
  <c r="AA32" i="1"/>
  <c r="AA74" i="1"/>
  <c r="AA75" i="1"/>
  <c r="AA51" i="1"/>
  <c r="AA77" i="1"/>
  <c r="AA34" i="1"/>
  <c r="AA61" i="1"/>
  <c r="AA68" i="1"/>
  <c r="AA38" i="1"/>
  <c r="AA70" i="1"/>
  <c r="AA60" i="1"/>
  <c r="AA88" i="1"/>
  <c r="AA42" i="1"/>
  <c r="AA41" i="1"/>
  <c r="AA89" i="1"/>
  <c r="AA67" i="1"/>
  <c r="AA84" i="1"/>
  <c r="AA48" i="1"/>
  <c r="AA57" i="1"/>
  <c r="AA82" i="1"/>
  <c r="AA56" i="1"/>
  <c r="AA87" i="1"/>
  <c r="AA54" i="1"/>
  <c r="AA50" i="1"/>
  <c r="AA71" i="1"/>
  <c r="AA76" i="1"/>
  <c r="AA33" i="1"/>
  <c r="AA37" i="1"/>
  <c r="AA43" i="1"/>
  <c r="AA73" i="1"/>
  <c r="AA83" i="1"/>
  <c r="AA72" i="1"/>
  <c r="AA81" i="1"/>
  <c r="AB87" i="1"/>
  <c r="AB57" i="1"/>
  <c r="AB37" i="1"/>
  <c r="AB70" i="1"/>
  <c r="AB71" i="1"/>
  <c r="AB88" i="1"/>
  <c r="AD145" i="1"/>
  <c r="U145" i="1" s="1"/>
  <c r="AD121" i="1"/>
  <c r="U121" i="1" s="1"/>
  <c r="AD154" i="1"/>
  <c r="U154" i="1" s="1"/>
  <c r="AD135" i="1"/>
  <c r="U135" i="1" s="1"/>
  <c r="AD127" i="1"/>
  <c r="U127" i="1" s="1"/>
  <c r="AD136" i="1"/>
  <c r="U136" i="1" s="1"/>
  <c r="AD170" i="1"/>
  <c r="U170" i="1" s="1"/>
  <c r="AD153" i="1"/>
  <c r="U153" i="1" s="1"/>
  <c r="AD133" i="1"/>
  <c r="U133" i="1" s="1"/>
  <c r="AD120" i="1"/>
  <c r="U120" i="1" s="1"/>
  <c r="X32" i="1"/>
  <c r="AB32" i="1"/>
  <c r="U118" i="1" l="1"/>
  <c r="T118" i="1" s="1"/>
  <c r="S138" i="1"/>
  <c r="S118" i="1"/>
  <c r="T119" i="1"/>
  <c r="T129" i="1"/>
  <c r="S168" i="1"/>
  <c r="T168" i="1"/>
  <c r="T183" i="1"/>
  <c r="S183" i="1"/>
  <c r="T145" i="1"/>
  <c r="S145" i="1"/>
  <c r="U188" i="1"/>
  <c r="AC91" i="1"/>
  <c r="AC90" i="1"/>
  <c r="AC35" i="1"/>
  <c r="AC40" i="1"/>
  <c r="AC36" i="1"/>
  <c r="AC63" i="1"/>
  <c r="AC52" i="1"/>
  <c r="AC45" i="1"/>
  <c r="AC64" i="1"/>
  <c r="AC65" i="1"/>
  <c r="AC85" i="1"/>
  <c r="AC53" i="1"/>
  <c r="AC86" i="1"/>
  <c r="AC66" i="1"/>
  <c r="AC39" i="1"/>
  <c r="AC79" i="1"/>
  <c r="AC62" i="1"/>
  <c r="AC69" i="1"/>
  <c r="AC80" i="1"/>
  <c r="AC55" i="1"/>
  <c r="AC84" i="1"/>
  <c r="AC61" i="1"/>
  <c r="AC73" i="1"/>
  <c r="AC81" i="1"/>
  <c r="AC76" i="1"/>
  <c r="AC56" i="1"/>
  <c r="AC89" i="1"/>
  <c r="AC50" i="1"/>
  <c r="AC77" i="1"/>
  <c r="AC48" i="1"/>
  <c r="AC82" i="1"/>
  <c r="AC51" i="1"/>
  <c r="AC67" i="1"/>
  <c r="AC38" i="1"/>
  <c r="AC34" i="1"/>
  <c r="AC41" i="1"/>
  <c r="AC74" i="1"/>
  <c r="AC33" i="1"/>
  <c r="AC54" i="1"/>
  <c r="AC68" i="1"/>
  <c r="AC42" i="1"/>
  <c r="AC60" i="1"/>
  <c r="AC43" i="1"/>
  <c r="AC75" i="1"/>
  <c r="AC72" i="1"/>
  <c r="AC83" i="1"/>
  <c r="AD26" i="1"/>
  <c r="AC32" i="1"/>
  <c r="AD27" i="1" l="1"/>
  <c r="AE27" i="1" s="1"/>
  <c r="AE25" i="1" l="1"/>
  <c r="AD91" i="1" s="1"/>
  <c r="AE26" i="1"/>
  <c r="AD47" i="1" l="1"/>
  <c r="U47" i="1" s="1"/>
  <c r="AD80" i="1"/>
  <c r="U80" i="1" s="1"/>
  <c r="AD90" i="1"/>
  <c r="U90" i="1" s="1"/>
  <c r="AD32" i="1"/>
  <c r="U32" i="1" s="1"/>
  <c r="S32" i="1" s="1"/>
  <c r="AD65" i="1"/>
  <c r="U65" i="1" s="1"/>
  <c r="AD55" i="1"/>
  <c r="U55" i="1" s="1"/>
  <c r="AD79" i="1"/>
  <c r="U79" i="1" s="1"/>
  <c r="AD45" i="1"/>
  <c r="U45" i="1" s="1"/>
  <c r="AD58" i="1"/>
  <c r="U58" i="1" s="1"/>
  <c r="S58" i="1" s="1"/>
  <c r="AD59" i="1"/>
  <c r="U59" i="1" s="1"/>
  <c r="AD62" i="1"/>
  <c r="U62" i="1" s="1"/>
  <c r="AD64" i="1"/>
  <c r="U64" i="1" s="1"/>
  <c r="S64" i="1" s="1"/>
  <c r="AD78" i="1"/>
  <c r="U78" i="1" s="1"/>
  <c r="S78" i="1" s="1"/>
  <c r="AD86" i="1"/>
  <c r="U86" i="1" s="1"/>
  <c r="AD52" i="1"/>
  <c r="U52" i="1" s="1"/>
  <c r="AD69" i="1"/>
  <c r="U69" i="1" s="1"/>
  <c r="AD40" i="1"/>
  <c r="U40" i="1" s="1"/>
  <c r="AD53" i="1"/>
  <c r="U53" i="1" s="1"/>
  <c r="AD36" i="1"/>
  <c r="U36" i="1" s="1"/>
  <c r="AD66" i="1"/>
  <c r="U66" i="1" s="1"/>
  <c r="AD46" i="1"/>
  <c r="U46" i="1" s="1"/>
  <c r="AD85" i="1"/>
  <c r="U85" i="1" s="1"/>
  <c r="AD39" i="1"/>
  <c r="U39" i="1" s="1"/>
  <c r="AD63" i="1"/>
  <c r="U63" i="1" s="1"/>
  <c r="S63" i="1" s="1"/>
  <c r="AD35" i="1"/>
  <c r="U35" i="1" s="1"/>
  <c r="AD76" i="1"/>
  <c r="U76" i="1" s="1"/>
  <c r="AD72" i="1"/>
  <c r="U72" i="1" s="1"/>
  <c r="AD81" i="1"/>
  <c r="U81" i="1" s="1"/>
  <c r="AD60" i="1"/>
  <c r="U60" i="1" s="1"/>
  <c r="AD43" i="1"/>
  <c r="U43" i="1" s="1"/>
  <c r="AD61" i="1"/>
  <c r="U61" i="1" s="1"/>
  <c r="AD68" i="1"/>
  <c r="U68" i="1" s="1"/>
  <c r="AD75" i="1"/>
  <c r="U75" i="1" s="1"/>
  <c r="AD67" i="1"/>
  <c r="U67" i="1" s="1"/>
  <c r="AD48" i="1"/>
  <c r="U48" i="1" s="1"/>
  <c r="AD34" i="1"/>
  <c r="U34" i="1" s="1"/>
  <c r="AD50" i="1"/>
  <c r="U50" i="1" s="1"/>
  <c r="AD88" i="1"/>
  <c r="U88" i="1" s="1"/>
  <c r="S88" i="1" s="1"/>
  <c r="AD87" i="1"/>
  <c r="U87" i="1" s="1"/>
  <c r="AD84" i="1"/>
  <c r="U84" i="1" s="1"/>
  <c r="AD70" i="1"/>
  <c r="U70" i="1" s="1"/>
  <c r="AD74" i="1"/>
  <c r="U74" i="1" s="1"/>
  <c r="S74" i="1" s="1"/>
  <c r="AD38" i="1"/>
  <c r="U38" i="1" s="1"/>
  <c r="AD89" i="1"/>
  <c r="U89" i="1" s="1"/>
  <c r="AD41" i="1"/>
  <c r="U41" i="1" s="1"/>
  <c r="AD82" i="1"/>
  <c r="U82" i="1" s="1"/>
  <c r="AD56" i="1"/>
  <c r="U56" i="1" s="1"/>
  <c r="AD54" i="1"/>
  <c r="U54" i="1" s="1"/>
  <c r="AD73" i="1"/>
  <c r="U73" i="1" s="1"/>
  <c r="S73" i="1" s="1"/>
  <c r="AD83" i="1"/>
  <c r="U83" i="1" s="1"/>
  <c r="AD51" i="1"/>
  <c r="U51" i="1" s="1"/>
  <c r="AD77" i="1"/>
  <c r="U77" i="1" s="1"/>
  <c r="AD33" i="1"/>
  <c r="U33" i="1" s="1"/>
  <c r="AD57" i="1"/>
  <c r="U57" i="1" s="1"/>
  <c r="S57" i="1" s="1"/>
  <c r="AD37" i="1"/>
  <c r="U37" i="1" s="1"/>
  <c r="AD71" i="1"/>
  <c r="U71" i="1" s="1"/>
  <c r="AD42" i="1"/>
  <c r="U42" i="1" s="1"/>
  <c r="U91" i="1"/>
  <c r="S45" i="1" l="1"/>
  <c r="T45" i="1"/>
  <c r="T63" i="1"/>
  <c r="T88" i="1"/>
  <c r="T78" i="1"/>
  <c r="T32" i="1"/>
  <c r="S37" i="1"/>
  <c r="T37" i="1"/>
  <c r="S53" i="1"/>
  <c r="T53" i="1"/>
  <c r="S47" i="1"/>
  <c r="T47" i="1"/>
  <c r="U92" i="1"/>
  <c r="T33" i="1" l="1"/>
  <c r="S33" i="1"/>
  <c r="S34" i="1" l="1"/>
  <c r="T34" i="1"/>
  <c r="S35" i="1" l="1"/>
  <c r="T35" i="1"/>
  <c r="S36" i="1" l="1"/>
  <c r="T36" i="1"/>
  <c r="T38" i="1" l="1"/>
  <c r="S38" i="1"/>
  <c r="S39" i="1" l="1"/>
  <c r="S40" i="1" s="1"/>
  <c r="S41" i="1" s="1"/>
  <c r="S42" i="1" s="1"/>
  <c r="S43" i="1" s="1"/>
  <c r="S44" i="1" s="1"/>
  <c r="T39" i="1"/>
  <c r="T40" i="1" s="1"/>
  <c r="T41" i="1" l="1"/>
  <c r="T42" i="1" s="1"/>
  <c r="S46" i="1"/>
  <c r="S48" i="1" s="1"/>
  <c r="S50" i="1" s="1"/>
  <c r="S51" i="1" s="1"/>
  <c r="S52" i="1" s="1"/>
  <c r="S54" i="1" l="1"/>
  <c r="S55" i="1" s="1"/>
  <c r="S56" i="1" s="1"/>
  <c r="T43" i="1"/>
  <c r="T44" i="1" s="1"/>
  <c r="T46" i="1" s="1"/>
  <c r="S59" i="1" l="1"/>
  <c r="S60" i="1" s="1"/>
  <c r="S61" i="1" s="1"/>
  <c r="S62" i="1" s="1"/>
  <c r="S65" i="1" s="1"/>
  <c r="S66" i="1" s="1"/>
  <c r="S67" i="1" s="1"/>
  <c r="S68" i="1" s="1"/>
  <c r="T48" i="1"/>
  <c r="S69" i="1" l="1"/>
  <c r="S70" i="1" s="1"/>
  <c r="S71" i="1" s="1"/>
  <c r="S126" i="1"/>
  <c r="T50" i="1"/>
  <c r="S72" i="1" l="1"/>
  <c r="T51" i="1"/>
  <c r="T52" i="1" s="1"/>
  <c r="T54" i="1" s="1"/>
  <c r="T55" i="1" s="1"/>
  <c r="T56" i="1" s="1"/>
  <c r="T57" i="1" s="1"/>
  <c r="T58" i="1" s="1"/>
  <c r="T59" i="1" s="1"/>
  <c r="T60" i="1" s="1"/>
  <c r="T61" i="1" s="1"/>
  <c r="T62" i="1" s="1"/>
  <c r="T64" i="1" s="1"/>
  <c r="T65" i="1" s="1"/>
  <c r="T66" i="1" s="1"/>
  <c r="T67" i="1" s="1"/>
  <c r="T68" i="1" s="1"/>
  <c r="T69" i="1" s="1"/>
  <c r="S75" i="1" l="1"/>
  <c r="S76" i="1" s="1"/>
  <c r="S77" i="1" s="1"/>
  <c r="S79" i="1" s="1"/>
  <c r="S80" i="1" s="1"/>
  <c r="S81" i="1" s="1"/>
  <c r="S82" i="1" s="1"/>
  <c r="S83" i="1" s="1"/>
  <c r="S84" i="1" s="1"/>
  <c r="S85" i="1" s="1"/>
  <c r="S89" i="1"/>
  <c r="T70" i="1"/>
  <c r="T71" i="1" s="1"/>
  <c r="T72" i="1" s="1"/>
  <c r="T73" i="1" s="1"/>
  <c r="T74" i="1" s="1"/>
  <c r="T75" i="1" s="1"/>
  <c r="S86" i="1" l="1"/>
  <c r="S87" i="1" s="1"/>
  <c r="S90" i="1" s="1"/>
  <c r="S91" i="1" s="1"/>
  <c r="S92" i="1" s="1"/>
  <c r="T76" i="1"/>
  <c r="T77" i="1" s="1"/>
  <c r="T79" i="1" s="1"/>
  <c r="T126" i="1"/>
  <c r="T80" i="1" l="1"/>
  <c r="T81" i="1" s="1"/>
  <c r="T82" i="1" s="1"/>
  <c r="T83" i="1" s="1"/>
  <c r="T84" i="1" s="1"/>
  <c r="S147" i="1"/>
  <c r="T85" i="1" l="1"/>
  <c r="S151" i="1"/>
  <c r="S153" i="1" s="1"/>
  <c r="T86" i="1" l="1"/>
  <c r="T87" i="1" s="1"/>
  <c r="T89" i="1"/>
  <c r="T90" i="1" s="1"/>
  <c r="T91" i="1" s="1"/>
  <c r="T120" i="1" s="1"/>
  <c r="T151" i="1"/>
  <c r="T153" i="1" s="1"/>
  <c r="T121" i="1" l="1"/>
  <c r="T122" i="1" l="1"/>
  <c r="T144" i="1"/>
  <c r="T143" i="1"/>
  <c r="S163" i="1"/>
  <c r="T163" i="1"/>
  <c r="T123" i="1" l="1"/>
  <c r="T124" i="1" s="1"/>
  <c r="T127" i="1" s="1"/>
  <c r="T128" i="1" l="1"/>
  <c r="T171" i="1" l="1"/>
  <c r="T130" i="1"/>
  <c r="T132" i="1" s="1"/>
  <c r="S179" i="1"/>
  <c r="T176" i="1" l="1"/>
  <c r="S171" i="1"/>
  <c r="S176" i="1" s="1"/>
  <c r="T133" i="1"/>
  <c r="T179" i="1"/>
  <c r="T134" i="1" l="1"/>
  <c r="T135" i="1" l="1"/>
  <c r="T136" i="1" l="1"/>
  <c r="T137" i="1" s="1"/>
  <c r="T139" i="1" s="1"/>
  <c r="T140" i="1" s="1"/>
  <c r="T141" i="1" s="1"/>
  <c r="T142" i="1" s="1"/>
  <c r="T146" i="1" l="1"/>
  <c r="T147" i="1" l="1"/>
  <c r="T148" i="1" s="1"/>
  <c r="T150" i="1"/>
  <c r="T149" i="1" l="1"/>
  <c r="T164" i="1"/>
  <c r="T154" i="1" l="1"/>
  <c r="S123" i="1"/>
  <c r="S128" i="1" s="1"/>
  <c r="S144" i="1"/>
  <c r="S143" i="1"/>
  <c r="T155" i="1" l="1"/>
  <c r="S122" i="1"/>
  <c r="S130" i="1"/>
  <c r="T156" i="1" l="1"/>
  <c r="S120" i="1"/>
  <c r="S134" i="1"/>
  <c r="S135" i="1" s="1"/>
  <c r="T266" i="1"/>
  <c r="S121" i="1" l="1"/>
  <c r="S124" i="1" s="1"/>
  <c r="T157" i="1"/>
  <c r="S133" i="1"/>
  <c r="S136" i="1"/>
  <c r="S127" i="1" l="1"/>
  <c r="S132" i="1" s="1"/>
  <c r="T159" i="1"/>
  <c r="T160" i="1" s="1"/>
  <c r="T161" i="1" s="1"/>
  <c r="T158" i="1"/>
  <c r="S137" i="1"/>
  <c r="T162" i="1" l="1"/>
  <c r="T165" i="1" s="1"/>
  <c r="T166" i="1" s="1"/>
  <c r="T167" i="1" s="1"/>
  <c r="T170" i="1" s="1"/>
  <c r="T172" i="1" s="1"/>
  <c r="S139" i="1"/>
  <c r="T180" i="1" l="1"/>
  <c r="T182" i="1" s="1"/>
  <c r="T185" i="1" s="1"/>
  <c r="T187" i="1"/>
  <c r="S140" i="1"/>
  <c r="T186" i="1" l="1"/>
  <c r="S141" i="1"/>
  <c r="T195" i="1"/>
  <c r="T202" i="1" s="1"/>
  <c r="T217" i="1"/>
  <c r="S155" i="1"/>
  <c r="S150" i="1"/>
  <c r="S142" i="1" l="1"/>
  <c r="S148" i="1" s="1"/>
  <c r="S146" i="1"/>
  <c r="S149" i="1"/>
  <c r="S154" i="1" s="1"/>
  <c r="T219" i="1"/>
  <c r="S156" i="1"/>
  <c r="S157" i="1" s="1"/>
  <c r="S164" i="1"/>
  <c r="S158" i="1" l="1"/>
  <c r="T225" i="1"/>
  <c r="S159" i="1"/>
  <c r="T226" i="1" l="1"/>
  <c r="S160" i="1"/>
  <c r="S161" i="1" s="1"/>
  <c r="S216" i="1"/>
  <c r="T230" i="1" l="1"/>
  <c r="S162" i="1"/>
  <c r="S165" i="1"/>
  <c r="S166" i="1"/>
  <c r="S167" i="1" s="1"/>
  <c r="S172" i="1" s="1"/>
  <c r="S180" i="1" s="1"/>
  <c r="S170" i="1"/>
  <c r="T238" i="1" l="1"/>
  <c r="S182" i="1"/>
  <c r="S185" i="1" s="1"/>
  <c r="S186" i="1" s="1"/>
  <c r="S187" i="1" s="1"/>
  <c r="T240" i="1" l="1"/>
  <c r="S188" i="1"/>
  <c r="S195" i="1" l="1"/>
  <c r="S196" i="1" s="1"/>
  <c r="S217" i="1"/>
  <c r="T241" i="1"/>
  <c r="T258" i="1" s="1"/>
  <c r="T250" i="1"/>
  <c r="S266" i="1"/>
  <c r="S354" i="1"/>
  <c r="S202" i="1" l="1"/>
  <c r="S209" i="1" s="1"/>
  <c r="T259" i="1"/>
  <c r="S219" i="1"/>
  <c r="S225" i="1" l="1"/>
  <c r="T260" i="1"/>
  <c r="T261" i="1" l="1"/>
  <c r="S226" i="1"/>
  <c r="T262" i="1" l="1"/>
  <c r="S230" i="1"/>
  <c r="S352" i="1"/>
  <c r="T263" i="1" l="1"/>
  <c r="S238" i="1"/>
  <c r="S240" i="1" l="1"/>
  <c r="T264" i="1"/>
  <c r="S241" i="1" l="1"/>
  <c r="T265" i="1"/>
  <c r="T267" i="1" l="1"/>
  <c r="S250" i="1"/>
  <c r="T268" i="1" l="1"/>
  <c r="S251" i="1"/>
  <c r="T278" i="1" l="1"/>
  <c r="T352" i="1"/>
  <c r="S258" i="1"/>
  <c r="T286" i="1" l="1"/>
  <c r="S259" i="1"/>
  <c r="T354" i="1"/>
  <c r="T305" i="1" l="1"/>
  <c r="S260" i="1"/>
  <c r="T306" i="1" l="1"/>
  <c r="S261" i="1"/>
  <c r="T307" i="1" l="1"/>
  <c r="S262" i="1"/>
  <c r="T308" i="1" l="1"/>
  <c r="S263" i="1"/>
  <c r="T316" i="1" l="1"/>
  <c r="S264" i="1"/>
  <c r="S265" i="1" l="1"/>
  <c r="T317" i="1"/>
  <c r="S278" i="1"/>
  <c r="S267" i="1" l="1"/>
  <c r="T318" i="1"/>
  <c r="S286" i="1"/>
  <c r="S268" i="1" l="1"/>
  <c r="T319" i="1"/>
  <c r="S287" i="1"/>
  <c r="S270" i="1" l="1"/>
  <c r="S305" i="1"/>
  <c r="T332" i="1"/>
  <c r="T335" i="1" l="1"/>
  <c r="S306" i="1"/>
  <c r="T340" i="1" l="1"/>
  <c r="S307" i="1"/>
  <c r="T355" i="1" l="1"/>
  <c r="S308" i="1"/>
  <c r="T362" i="1" l="1"/>
  <c r="S309" i="1"/>
  <c r="S316" i="1" l="1"/>
  <c r="S317" i="1" s="1"/>
  <c r="T363" i="1"/>
  <c r="S318" i="1" l="1"/>
  <c r="T375" i="1"/>
  <c r="T377" i="1" l="1"/>
  <c r="S319" i="1"/>
  <c r="S321" i="1" l="1"/>
  <c r="T378" i="1"/>
  <c r="T380" i="1" l="1"/>
  <c r="S332" i="1"/>
  <c r="S335" i="1" l="1"/>
  <c r="T381" i="1"/>
  <c r="S340" i="1" l="1"/>
  <c r="T382" i="1"/>
  <c r="C146" i="4" s="1"/>
  <c r="F128" i="4"/>
  <c r="B152" i="4"/>
  <c r="D165" i="4"/>
  <c r="D173" i="4"/>
  <c r="D145" i="4"/>
  <c r="E132" i="4"/>
  <c r="H171" i="4"/>
  <c r="H155" i="4"/>
  <c r="C206" i="4"/>
  <c r="H176" i="4"/>
  <c r="H201" i="4"/>
  <c r="E150" i="4"/>
  <c r="D149" i="4"/>
  <c r="B193" i="4"/>
  <c r="C168" i="4"/>
  <c r="D204" i="4"/>
  <c r="G138" i="4"/>
  <c r="B154" i="4"/>
  <c r="D128" i="4"/>
  <c r="B157" i="4"/>
  <c r="G131" i="4"/>
  <c r="E199" i="4"/>
  <c r="D174" i="4"/>
  <c r="E144" i="4"/>
  <c r="G132" i="4"/>
  <c r="E163" i="4"/>
  <c r="B206" i="4"/>
  <c r="B149" i="4"/>
  <c r="F154" i="4"/>
  <c r="H178" i="4"/>
  <c r="D194" i="4"/>
  <c r="F138" i="4"/>
  <c r="B156" i="4"/>
  <c r="C126" i="4"/>
  <c r="H126" i="4"/>
  <c r="G178" i="4"/>
  <c r="F136" i="4"/>
  <c r="G128" i="4"/>
  <c r="E177" i="4"/>
  <c r="B163" i="4"/>
  <c r="G170" i="4"/>
  <c r="C190" i="4"/>
  <c r="G209" i="4"/>
  <c r="H190" i="4"/>
  <c r="F168" i="4"/>
  <c r="G159" i="4"/>
  <c r="D191" i="4"/>
  <c r="G147" i="4"/>
  <c r="H198" i="4"/>
  <c r="H202" i="4"/>
  <c r="D196" i="4"/>
  <c r="D189" i="4"/>
  <c r="E167" i="4"/>
  <c r="D153" i="4"/>
  <c r="H123" i="4"/>
  <c r="E176" i="4"/>
  <c r="G179" i="4"/>
  <c r="C144" i="4"/>
  <c r="C145" i="4"/>
  <c r="E136" i="4"/>
  <c r="C198" i="4"/>
  <c r="F191" i="4"/>
  <c r="E127" i="4"/>
  <c r="H125" i="4"/>
  <c r="D206" i="4"/>
  <c r="H212" i="4"/>
  <c r="D201" i="4"/>
  <c r="F127" i="4"/>
  <c r="H170" i="4"/>
  <c r="E180" i="4" l="1"/>
  <c r="G37" i="4"/>
  <c r="D15" i="4"/>
  <c r="B14" i="4"/>
  <c r="F43" i="4"/>
  <c r="E14" i="4"/>
  <c r="B18" i="4"/>
  <c r="H18" i="4"/>
  <c r="G14" i="4"/>
  <c r="C15" i="4"/>
  <c r="F14" i="4"/>
  <c r="C51" i="4"/>
  <c r="E51" i="4"/>
  <c r="E38" i="4"/>
  <c r="G50" i="4"/>
  <c r="C19" i="4"/>
  <c r="D28" i="4"/>
  <c r="B27" i="4"/>
  <c r="C18" i="4"/>
  <c r="H20" i="4"/>
  <c r="D26" i="4"/>
  <c r="D23" i="4"/>
  <c r="G23" i="4"/>
  <c r="E48" i="4"/>
  <c r="G41" i="4"/>
  <c r="B51" i="4"/>
  <c r="H43" i="4"/>
  <c r="H50" i="4"/>
  <c r="H47" i="4"/>
  <c r="E22" i="4"/>
  <c r="G29" i="4"/>
  <c r="C24" i="4"/>
  <c r="H25" i="4"/>
  <c r="H32" i="4"/>
  <c r="E49" i="4"/>
  <c r="H37" i="4"/>
  <c r="F30" i="4"/>
  <c r="G51" i="4"/>
  <c r="F40" i="4"/>
  <c r="D36" i="4"/>
  <c r="C26" i="4"/>
  <c r="E18" i="4"/>
  <c r="B19" i="4"/>
  <c r="H14" i="4"/>
  <c r="B31" i="4"/>
  <c r="C32" i="4"/>
  <c r="E32" i="4"/>
  <c r="H21" i="4"/>
  <c r="B42" i="4"/>
  <c r="B45" i="4"/>
  <c r="G40" i="4"/>
  <c r="G21" i="4"/>
  <c r="D45" i="4"/>
  <c r="C44" i="4"/>
  <c r="D14" i="4"/>
  <c r="E20" i="4"/>
  <c r="H16" i="4"/>
  <c r="F29" i="4"/>
  <c r="D51" i="4"/>
  <c r="F20" i="4"/>
  <c r="B29" i="4"/>
  <c r="C30" i="4"/>
  <c r="B32" i="4"/>
  <c r="B23" i="4"/>
  <c r="C21" i="4"/>
  <c r="F51" i="4"/>
  <c r="B20" i="4"/>
  <c r="C40" i="4"/>
  <c r="H36" i="4"/>
  <c r="C48" i="4"/>
  <c r="G38" i="4"/>
  <c r="C22" i="4"/>
  <c r="B17" i="4"/>
  <c r="F36" i="4"/>
  <c r="F49" i="4"/>
  <c r="E35" i="4"/>
  <c r="D41" i="4"/>
  <c r="D18" i="4"/>
  <c r="F25" i="4"/>
  <c r="E34" i="4"/>
  <c r="H44" i="4"/>
  <c r="H34" i="4"/>
  <c r="F32" i="4"/>
  <c r="E33" i="4"/>
  <c r="B25" i="4"/>
  <c r="G45" i="4"/>
  <c r="E39" i="4"/>
  <c r="D43" i="4"/>
  <c r="G46" i="4"/>
  <c r="H39" i="4"/>
  <c r="H40" i="4"/>
  <c r="C31" i="4"/>
  <c r="B21" i="4"/>
  <c r="C34" i="4"/>
  <c r="D30" i="4"/>
  <c r="C25" i="4"/>
  <c r="D21" i="4"/>
  <c r="D49" i="4"/>
  <c r="C28" i="4"/>
  <c r="H42" i="4"/>
  <c r="G47" i="4"/>
  <c r="C47" i="4"/>
  <c r="C41" i="4"/>
  <c r="G42" i="4"/>
  <c r="E45" i="4"/>
  <c r="E16" i="4"/>
  <c r="G35" i="4"/>
  <c r="G25" i="4"/>
  <c r="E30" i="4"/>
  <c r="H23" i="4"/>
  <c r="D19" i="4"/>
  <c r="E28" i="4"/>
  <c r="D20" i="4"/>
  <c r="B38" i="4"/>
  <c r="H33" i="4"/>
  <c r="E44" i="4"/>
  <c r="F42" i="4"/>
  <c r="G48" i="4"/>
  <c r="B40" i="4"/>
  <c r="H38" i="4"/>
  <c r="E50" i="4"/>
  <c r="C17" i="4"/>
  <c r="C37" i="4"/>
  <c r="G19" i="4"/>
  <c r="H19" i="4"/>
  <c r="H31" i="4"/>
  <c r="G34" i="4"/>
  <c r="G27" i="4"/>
  <c r="C33" i="4"/>
  <c r="E25" i="4"/>
  <c r="E23" i="4"/>
  <c r="F47" i="4"/>
  <c r="F48" i="4"/>
  <c r="B36" i="4"/>
  <c r="F37" i="4"/>
  <c r="G17" i="4"/>
  <c r="H15" i="4"/>
  <c r="E31" i="4"/>
  <c r="C49" i="4"/>
  <c r="E24" i="4"/>
  <c r="C20" i="4"/>
  <c r="C29" i="4"/>
  <c r="D22" i="4"/>
  <c r="F22" i="4"/>
  <c r="C43" i="4"/>
  <c r="B44" i="4"/>
  <c r="D25" i="4"/>
  <c r="E37" i="4"/>
  <c r="H48" i="4"/>
  <c r="D42" i="4"/>
  <c r="F21" i="4"/>
  <c r="D39" i="4"/>
  <c r="E43" i="4"/>
  <c r="G20" i="4"/>
  <c r="B28" i="4"/>
  <c r="F33" i="4"/>
  <c r="F16" i="4"/>
  <c r="C27" i="4"/>
  <c r="H30" i="4"/>
  <c r="E27" i="4"/>
  <c r="D24" i="4"/>
  <c r="H49" i="4"/>
  <c r="B35" i="4"/>
  <c r="D35" i="4"/>
  <c r="C36" i="4"/>
  <c r="C38" i="4"/>
  <c r="D47" i="4"/>
  <c r="H35" i="4"/>
  <c r="E46" i="4"/>
  <c r="G15" i="4"/>
  <c r="H29" i="4"/>
  <c r="G26" i="4"/>
  <c r="D16" i="4"/>
  <c r="B33" i="4"/>
  <c r="F31" i="4"/>
  <c r="E21" i="4"/>
  <c r="C23" i="4"/>
  <c r="G44" i="4"/>
  <c r="C39" i="4"/>
  <c r="H46" i="4"/>
  <c r="F46" i="4"/>
  <c r="H51" i="4"/>
  <c r="D40" i="4"/>
  <c r="D46" i="4"/>
  <c r="G39" i="4"/>
  <c r="F19" i="4"/>
  <c r="G24" i="4"/>
  <c r="F27" i="4"/>
  <c r="E17" i="4"/>
  <c r="D27" i="4"/>
  <c r="H26" i="4"/>
  <c r="B30" i="4"/>
  <c r="D32" i="4"/>
  <c r="E40" i="4"/>
  <c r="F38" i="4"/>
  <c r="B37" i="4"/>
  <c r="G49" i="4"/>
  <c r="G36" i="4"/>
  <c r="C35" i="4"/>
  <c r="F17" i="4"/>
  <c r="B39" i="4"/>
  <c r="D34" i="4"/>
  <c r="H24" i="4"/>
  <c r="E26" i="4"/>
  <c r="F28" i="4"/>
  <c r="D29" i="4"/>
  <c r="B24" i="4"/>
  <c r="C46" i="4"/>
  <c r="H28" i="4"/>
  <c r="B50" i="4"/>
  <c r="D48" i="4"/>
  <c r="B43" i="4"/>
  <c r="F50" i="4"/>
  <c r="F39" i="4"/>
  <c r="C16" i="4"/>
  <c r="F41" i="4"/>
  <c r="F18" i="4"/>
  <c r="F24" i="4"/>
  <c r="F34" i="4"/>
  <c r="B15" i="4"/>
  <c r="G28" i="4"/>
  <c r="F26" i="4"/>
  <c r="B26" i="4"/>
  <c r="D31" i="4"/>
  <c r="B47" i="4"/>
  <c r="C50" i="4"/>
  <c r="C45" i="4"/>
  <c r="D38" i="4"/>
  <c r="D50" i="4"/>
  <c r="D37" i="4"/>
  <c r="B41" i="4"/>
  <c r="D33" i="4"/>
  <c r="G22" i="4"/>
  <c r="H27" i="4"/>
  <c r="G18" i="4"/>
  <c r="D17" i="4"/>
  <c r="G32" i="4"/>
  <c r="B22" i="4"/>
  <c r="E29" i="4"/>
  <c r="G31" i="4"/>
  <c r="B46" i="4"/>
  <c r="G43" i="4"/>
  <c r="D44" i="4"/>
  <c r="H45" i="4"/>
  <c r="H41" i="4"/>
  <c r="F44" i="4"/>
  <c r="B49" i="4"/>
  <c r="F35" i="4"/>
  <c r="B16" i="4"/>
  <c r="B34" i="4"/>
  <c r="E19" i="4"/>
  <c r="F23" i="4"/>
  <c r="E41" i="4"/>
  <c r="E36" i="4"/>
  <c r="G16" i="4"/>
  <c r="H22" i="4"/>
  <c r="E47" i="4"/>
  <c r="F45" i="4"/>
  <c r="E42" i="4"/>
  <c r="H17" i="4"/>
  <c r="G33" i="4"/>
  <c r="F15" i="4"/>
  <c r="E15" i="4"/>
  <c r="G30" i="4"/>
  <c r="B48" i="4"/>
  <c r="C42" i="4"/>
  <c r="C14" i="4"/>
  <c r="G55" i="4"/>
  <c r="F54" i="4"/>
  <c r="E54" i="4"/>
  <c r="C54" i="4"/>
  <c r="G53" i="4"/>
  <c r="H53" i="4"/>
  <c r="G54" i="4"/>
  <c r="F53" i="4"/>
  <c r="E53" i="4"/>
  <c r="E55" i="4"/>
  <c r="C55" i="4"/>
  <c r="F55" i="4"/>
  <c r="E52" i="4"/>
  <c r="C53" i="4"/>
  <c r="C52" i="4"/>
  <c r="D55" i="4"/>
  <c r="H52" i="4"/>
  <c r="G52" i="4"/>
  <c r="D53" i="4"/>
  <c r="F52" i="4"/>
  <c r="D54" i="4"/>
  <c r="B54" i="4"/>
  <c r="H55" i="4"/>
  <c r="B55" i="4"/>
  <c r="B52" i="4"/>
  <c r="D52" i="4"/>
  <c r="B53" i="4"/>
  <c r="H54" i="4"/>
  <c r="B84" i="4"/>
  <c r="C63" i="4"/>
  <c r="C72" i="4"/>
  <c r="F72" i="4"/>
  <c r="B73" i="4"/>
  <c r="G68" i="4"/>
  <c r="B56" i="4"/>
  <c r="D93" i="4"/>
  <c r="H59" i="4"/>
  <c r="H92" i="4"/>
  <c r="B82" i="4"/>
  <c r="C69" i="4"/>
  <c r="G86" i="4"/>
  <c r="E88" i="4"/>
  <c r="D66" i="4"/>
  <c r="D56" i="4"/>
  <c r="D92" i="4"/>
  <c r="F81" i="4"/>
  <c r="F79" i="4"/>
  <c r="E70" i="4"/>
  <c r="D62" i="4"/>
  <c r="F59" i="4"/>
  <c r="B90" i="4"/>
  <c r="B60" i="4"/>
  <c r="D69" i="4"/>
  <c r="B70" i="4"/>
  <c r="E84" i="4"/>
  <c r="E85" i="4"/>
  <c r="B57" i="4"/>
  <c r="E64" i="4"/>
  <c r="E62" i="4"/>
  <c r="F67" i="4"/>
  <c r="E81" i="4"/>
  <c r="B62" i="4"/>
  <c r="F88" i="4"/>
  <c r="D80" i="4"/>
  <c r="H66" i="4"/>
  <c r="D88" i="4"/>
  <c r="G65" i="4"/>
  <c r="F91" i="4"/>
  <c r="E69" i="4"/>
  <c r="B63" i="4"/>
  <c r="H69" i="4"/>
  <c r="E89" i="4"/>
  <c r="F89" i="4"/>
  <c r="D79" i="4"/>
  <c r="G82" i="4"/>
  <c r="D77" i="4"/>
  <c r="D64" i="4"/>
  <c r="H61" i="4"/>
  <c r="E83" i="4"/>
  <c r="H64" i="4"/>
  <c r="B94" i="4"/>
  <c r="D67" i="4"/>
  <c r="H58" i="4"/>
  <c r="D57" i="4"/>
  <c r="H60" i="4"/>
  <c r="D89" i="4"/>
  <c r="F58" i="4"/>
  <c r="B91" i="4"/>
  <c r="F61" i="4"/>
  <c r="C61" i="4"/>
  <c r="G91" i="4"/>
  <c r="F69" i="4"/>
  <c r="F84" i="4"/>
  <c r="D70" i="4"/>
  <c r="B64" i="4"/>
  <c r="G62" i="4"/>
  <c r="E66" i="4"/>
  <c r="G66" i="4"/>
  <c r="D58" i="4"/>
  <c r="B68" i="4"/>
  <c r="D63" i="4"/>
  <c r="B76" i="4"/>
  <c r="G71" i="4"/>
  <c r="H62" i="4"/>
  <c r="D90" i="4"/>
  <c r="C75" i="4"/>
  <c r="D65" i="4"/>
  <c r="H88" i="4"/>
  <c r="H84" i="4"/>
  <c r="B71" i="4"/>
  <c r="G87" i="4"/>
  <c r="F85" i="4"/>
  <c r="C67" i="4"/>
  <c r="H83" i="4"/>
  <c r="H91" i="4"/>
  <c r="F80" i="4"/>
  <c r="B75" i="4"/>
  <c r="G58" i="4"/>
  <c r="D86" i="4"/>
  <c r="G88" i="4"/>
  <c r="G92" i="4"/>
  <c r="H85" i="4"/>
  <c r="D75" i="4"/>
  <c r="C59" i="4"/>
  <c r="E92" i="4"/>
  <c r="H87" i="4"/>
  <c r="D73" i="4"/>
  <c r="B69" i="4"/>
  <c r="G93" i="4"/>
  <c r="H76" i="4"/>
  <c r="G79" i="4"/>
  <c r="E63" i="4"/>
  <c r="D61" i="4"/>
  <c r="H81" i="4"/>
  <c r="F57" i="4"/>
  <c r="E80" i="4"/>
  <c r="G63" i="4"/>
  <c r="F75" i="4"/>
  <c r="G70" i="4"/>
  <c r="H82" i="4"/>
  <c r="B81" i="4"/>
  <c r="C92" i="4"/>
  <c r="G81" i="4"/>
  <c r="H56" i="4"/>
  <c r="H71" i="4"/>
  <c r="F66" i="4"/>
  <c r="B67" i="4"/>
  <c r="C71" i="4"/>
  <c r="F64" i="4"/>
  <c r="D74" i="4"/>
  <c r="B77" i="4"/>
  <c r="E61" i="4"/>
  <c r="F62" i="4"/>
  <c r="H67" i="4"/>
  <c r="H57" i="4"/>
  <c r="G94" i="4"/>
  <c r="C94" i="4"/>
  <c r="B80" i="4"/>
  <c r="H89" i="4"/>
  <c r="H93" i="4"/>
  <c r="E75" i="4"/>
  <c r="D71" i="4"/>
  <c r="D76" i="4"/>
  <c r="E93" i="4"/>
  <c r="C83" i="4"/>
  <c r="B93" i="4"/>
  <c r="C73" i="4"/>
  <c r="C78" i="4"/>
  <c r="E79" i="4"/>
  <c r="F77" i="4"/>
  <c r="D78" i="4"/>
  <c r="C58" i="4"/>
  <c r="G85" i="4"/>
  <c r="B87" i="4"/>
  <c r="C65" i="4"/>
  <c r="F94" i="4"/>
  <c r="E68" i="4"/>
  <c r="D84" i="4"/>
  <c r="D82" i="4"/>
  <c r="G89" i="4"/>
  <c r="E71" i="4"/>
  <c r="D59" i="4"/>
  <c r="E65" i="4"/>
  <c r="E58" i="4"/>
  <c r="G69" i="4"/>
  <c r="F63" i="4"/>
  <c r="B72" i="4"/>
  <c r="B85" i="4"/>
  <c r="F90" i="4"/>
  <c r="H74" i="4"/>
  <c r="F73" i="4"/>
  <c r="H94" i="4"/>
  <c r="G72" i="4"/>
  <c r="G77" i="4"/>
  <c r="C60" i="4"/>
  <c r="B79" i="4"/>
  <c r="E59" i="4"/>
  <c r="E60" i="4"/>
  <c r="B92" i="4"/>
  <c r="H77" i="4"/>
  <c r="B86" i="4"/>
  <c r="F60" i="4"/>
  <c r="H90" i="4"/>
  <c r="C57" i="4"/>
  <c r="B89" i="4"/>
  <c r="D68" i="4"/>
  <c r="B58" i="4"/>
  <c r="G80" i="4"/>
  <c r="E74" i="4"/>
  <c r="B66" i="4"/>
  <c r="G60" i="4"/>
  <c r="H65" i="4"/>
  <c r="G59" i="4"/>
  <c r="D81" i="4"/>
  <c r="F83" i="4"/>
  <c r="F93" i="4"/>
  <c r="H78" i="4"/>
  <c r="C64" i="4"/>
  <c r="G90" i="4"/>
  <c r="F65" i="4"/>
  <c r="E86" i="4"/>
  <c r="E56" i="4"/>
  <c r="H80" i="4"/>
  <c r="G84" i="4"/>
  <c r="E78" i="4"/>
  <c r="F82" i="4"/>
  <c r="F71" i="4"/>
  <c r="C70" i="4"/>
  <c r="H75" i="4"/>
  <c r="B59" i="4"/>
  <c r="E91" i="4"/>
  <c r="E94" i="4"/>
  <c r="H86" i="4"/>
  <c r="D87" i="4"/>
  <c r="G73" i="4"/>
  <c r="E82" i="4"/>
  <c r="C80" i="4"/>
  <c r="G67" i="4"/>
  <c r="G61" i="4"/>
  <c r="D72" i="4"/>
  <c r="C87" i="4"/>
  <c r="C81" i="4"/>
  <c r="G83" i="4"/>
  <c r="F74" i="4"/>
  <c r="E90" i="4"/>
  <c r="E67" i="4"/>
  <c r="B78" i="4"/>
  <c r="H68" i="4"/>
  <c r="F92" i="4"/>
  <c r="D91" i="4"/>
  <c r="G74" i="4"/>
  <c r="E87" i="4"/>
  <c r="B74" i="4"/>
  <c r="H79" i="4"/>
  <c r="F86" i="4"/>
  <c r="F78" i="4"/>
  <c r="C66" i="4"/>
  <c r="G64" i="4"/>
  <c r="E57" i="4"/>
  <c r="E72" i="4"/>
  <c r="C86" i="4"/>
  <c r="E73" i="4"/>
  <c r="C77" i="4"/>
  <c r="B61" i="4"/>
  <c r="C56" i="4"/>
  <c r="C62" i="4"/>
  <c r="F76" i="4"/>
  <c r="E77" i="4"/>
  <c r="C93" i="4"/>
  <c r="B83" i="4"/>
  <c r="F70" i="4"/>
  <c r="C85" i="4"/>
  <c r="C74" i="4"/>
  <c r="G75" i="4"/>
  <c r="H72" i="4"/>
  <c r="C90" i="4"/>
  <c r="C84" i="4"/>
  <c r="C79" i="4"/>
  <c r="H73" i="4"/>
  <c r="G56" i="4"/>
  <c r="D94" i="4"/>
  <c r="C91" i="4"/>
  <c r="H63" i="4"/>
  <c r="F56" i="4"/>
  <c r="D85" i="4"/>
  <c r="C76" i="4"/>
  <c r="D83" i="4"/>
  <c r="B65" i="4"/>
  <c r="G78" i="4"/>
  <c r="G57" i="4"/>
  <c r="C82" i="4"/>
  <c r="D60" i="4"/>
  <c r="C89" i="4"/>
  <c r="G76" i="4"/>
  <c r="F68" i="4"/>
  <c r="C88" i="4"/>
  <c r="C68" i="4"/>
  <c r="E76" i="4"/>
  <c r="H70" i="4"/>
  <c r="B88" i="4"/>
  <c r="F87" i="4"/>
  <c r="D95" i="4"/>
  <c r="E95" i="4"/>
  <c r="F95" i="4"/>
  <c r="B95" i="4"/>
  <c r="C95" i="4"/>
  <c r="G95" i="4"/>
  <c r="H95" i="4"/>
  <c r="B96" i="4"/>
  <c r="E96" i="4"/>
  <c r="H96" i="4"/>
  <c r="D96" i="4"/>
  <c r="G96" i="4"/>
  <c r="C96" i="4"/>
  <c r="F96" i="4"/>
  <c r="H174" i="4"/>
  <c r="E179" i="4"/>
  <c r="F160" i="4"/>
  <c r="F178" i="4"/>
  <c r="D150" i="4"/>
  <c r="D132" i="4"/>
  <c r="C172" i="4"/>
  <c r="C197" i="4"/>
  <c r="E166" i="4"/>
  <c r="G154" i="4"/>
  <c r="H154" i="4"/>
  <c r="F125" i="4"/>
  <c r="D126" i="4"/>
  <c r="D144" i="4"/>
  <c r="H199" i="4"/>
  <c r="H197" i="4"/>
  <c r="F155" i="4"/>
  <c r="D146" i="4"/>
  <c r="G152" i="4"/>
  <c r="B185" i="4"/>
  <c r="B170" i="4"/>
  <c r="H161" i="4"/>
  <c r="C159" i="4"/>
  <c r="C196" i="4"/>
  <c r="F185" i="4"/>
  <c r="E159" i="4"/>
  <c r="G137" i="4"/>
  <c r="B131" i="4"/>
  <c r="F141" i="4"/>
  <c r="G212" i="4"/>
  <c r="G173" i="4"/>
  <c r="F179" i="4"/>
  <c r="B166" i="4"/>
  <c r="H148" i="4"/>
  <c r="H150" i="4"/>
  <c r="F184" i="4"/>
  <c r="B179" i="4"/>
  <c r="E146" i="4"/>
  <c r="B132" i="4"/>
  <c r="G190" i="4"/>
  <c r="D211" i="4"/>
  <c r="H152" i="4"/>
  <c r="B125" i="4"/>
  <c r="E174" i="4"/>
  <c r="B176" i="4"/>
  <c r="D182" i="4"/>
  <c r="F140" i="4"/>
  <c r="G150" i="4"/>
  <c r="F202" i="4"/>
  <c r="G206" i="4"/>
  <c r="E143" i="4"/>
  <c r="H141" i="4"/>
  <c r="G162" i="4"/>
  <c r="H158" i="4"/>
  <c r="B194" i="4"/>
  <c r="F142" i="4"/>
  <c r="H189" i="4"/>
  <c r="C177" i="4"/>
  <c r="B186" i="4"/>
  <c r="D170" i="4"/>
  <c r="B167" i="4"/>
  <c r="H136" i="4"/>
  <c r="G129" i="4"/>
  <c r="E124" i="4"/>
  <c r="C167" i="4"/>
  <c r="G139" i="4"/>
  <c r="B164" i="4"/>
  <c r="E157" i="4"/>
  <c r="C162" i="4"/>
  <c r="E128" i="4"/>
  <c r="H168" i="4"/>
  <c r="G143" i="4"/>
  <c r="C124" i="4"/>
  <c r="C123" i="4"/>
  <c r="G127" i="4"/>
  <c r="F209" i="4"/>
  <c r="E160" i="4"/>
  <c r="E147" i="4"/>
  <c r="E129" i="4"/>
  <c r="F171" i="4"/>
  <c r="B207" i="4"/>
  <c r="B180" i="4"/>
  <c r="G156" i="4"/>
  <c r="D179" i="4"/>
  <c r="E158" i="4"/>
  <c r="D136" i="4"/>
  <c r="E171" i="4"/>
  <c r="E131" i="4"/>
  <c r="H200" i="4"/>
  <c r="B210" i="4"/>
  <c r="C207" i="4"/>
  <c r="B127" i="4"/>
  <c r="F186" i="4"/>
  <c r="E211" i="4"/>
  <c r="H211" i="4"/>
  <c r="G126" i="4"/>
  <c r="C150" i="4"/>
  <c r="H143" i="4"/>
  <c r="F152" i="4"/>
  <c r="C154" i="4"/>
  <c r="H183" i="4"/>
  <c r="B187" i="4"/>
  <c r="D158" i="4"/>
  <c r="F207" i="4"/>
  <c r="F135" i="4"/>
  <c r="B172" i="4"/>
  <c r="H138" i="4"/>
  <c r="C210" i="4"/>
  <c r="B128" i="4"/>
  <c r="G135" i="4"/>
  <c r="E195" i="4"/>
  <c r="H195" i="4"/>
  <c r="H181" i="4"/>
  <c r="B196" i="4"/>
  <c r="G175" i="4"/>
  <c r="E155" i="4"/>
  <c r="E141" i="4"/>
  <c r="H185" i="4"/>
  <c r="B124" i="4"/>
  <c r="C156" i="4"/>
  <c r="H160" i="4"/>
  <c r="G167" i="4"/>
  <c r="F175" i="4"/>
  <c r="B136" i="4"/>
  <c r="F212" i="4"/>
  <c r="C137" i="4"/>
  <c r="G148" i="4"/>
  <c r="C178" i="4"/>
  <c r="B205" i="4"/>
  <c r="H206" i="4"/>
  <c r="E162" i="4"/>
  <c r="G166" i="4"/>
  <c r="B147" i="4"/>
  <c r="B139" i="4"/>
  <c r="G187" i="4"/>
  <c r="F132" i="4"/>
  <c r="F192" i="4"/>
  <c r="C201" i="4"/>
  <c r="G130" i="4"/>
  <c r="H109" i="4"/>
  <c r="B199" i="4"/>
  <c r="G149" i="4"/>
  <c r="G199" i="4"/>
  <c r="F176" i="4"/>
  <c r="F197" i="4"/>
  <c r="E212" i="4"/>
  <c r="F210" i="4"/>
  <c r="D212" i="4"/>
  <c r="F206" i="4"/>
  <c r="F199" i="4"/>
  <c r="B145" i="4"/>
  <c r="D188" i="4"/>
  <c r="F201" i="4"/>
  <c r="B161" i="4"/>
  <c r="G153" i="4"/>
  <c r="D198" i="4"/>
  <c r="G141" i="4"/>
  <c r="H208" i="4"/>
  <c r="E196" i="4"/>
  <c r="D148" i="4"/>
  <c r="H149" i="4"/>
  <c r="E204" i="4"/>
  <c r="F187" i="4"/>
  <c r="E173" i="4"/>
  <c r="F157" i="4"/>
  <c r="E172" i="4"/>
  <c r="E123" i="4"/>
  <c r="G155" i="4"/>
  <c r="H192" i="4"/>
  <c r="H153" i="4"/>
  <c r="C195" i="4"/>
  <c r="D123" i="4"/>
  <c r="G203" i="4"/>
  <c r="B171" i="4"/>
  <c r="H137" i="4"/>
  <c r="B202" i="4"/>
  <c r="C128" i="4"/>
  <c r="H182" i="4"/>
  <c r="E182" i="4"/>
  <c r="G160" i="4"/>
  <c r="E187" i="4"/>
  <c r="H135" i="4"/>
  <c r="C193" i="4"/>
  <c r="C139" i="4"/>
  <c r="B141" i="4"/>
  <c r="B140" i="4"/>
  <c r="E202" i="4"/>
  <c r="H144" i="4"/>
  <c r="F205" i="4"/>
  <c r="B188" i="4"/>
  <c r="G193" i="4"/>
  <c r="H209" i="4"/>
  <c r="H173" i="4"/>
  <c r="D176" i="4"/>
  <c r="E140" i="4"/>
  <c r="H124" i="4"/>
  <c r="E206" i="4"/>
  <c r="E213" i="4"/>
  <c r="F147" i="4"/>
  <c r="H129" i="4"/>
  <c r="B204" i="4"/>
  <c r="H140" i="4"/>
  <c r="E181" i="4"/>
  <c r="G124" i="4"/>
  <c r="D171" i="4"/>
  <c r="G205" i="4"/>
  <c r="F131" i="4"/>
  <c r="D154" i="4"/>
  <c r="G123" i="4"/>
  <c r="D166" i="4"/>
  <c r="H172" i="4"/>
  <c r="B133" i="4"/>
  <c r="G171" i="4"/>
  <c r="H191" i="4"/>
  <c r="F213" i="4"/>
  <c r="C130" i="4"/>
  <c r="B109" i="4"/>
  <c r="H108" i="4"/>
  <c r="B101" i="4"/>
  <c r="E99" i="4"/>
  <c r="H97" i="4"/>
  <c r="G99" i="4"/>
  <c r="E100" i="4"/>
  <c r="G102" i="4"/>
  <c r="G100" i="4"/>
  <c r="H98" i="4"/>
  <c r="F98" i="4"/>
  <c r="H100" i="4"/>
  <c r="C101" i="4"/>
  <c r="E101" i="4"/>
  <c r="D98" i="4"/>
  <c r="C102" i="4"/>
  <c r="F100" i="4"/>
  <c r="B99" i="4"/>
  <c r="G101" i="4"/>
  <c r="D97" i="4"/>
  <c r="D102" i="4"/>
  <c r="C98" i="4"/>
  <c r="B98" i="4"/>
  <c r="B100" i="4"/>
  <c r="H99" i="4"/>
  <c r="D99" i="4"/>
  <c r="E102" i="4"/>
  <c r="C97" i="4"/>
  <c r="F99" i="4"/>
  <c r="E98" i="4"/>
  <c r="C99" i="4"/>
  <c r="G97" i="4"/>
  <c r="G98" i="4"/>
  <c r="H101" i="4"/>
  <c r="E97" i="4"/>
  <c r="F101" i="4"/>
  <c r="D101" i="4"/>
  <c r="B97" i="4"/>
  <c r="C100" i="4"/>
  <c r="D100" i="4"/>
  <c r="B102" i="4"/>
  <c r="B103" i="4"/>
  <c r="H102" i="4"/>
  <c r="F102" i="4"/>
  <c r="F97" i="4"/>
  <c r="D104" i="4"/>
  <c r="H105" i="4"/>
  <c r="F104" i="4"/>
  <c r="C104" i="4"/>
  <c r="G103" i="4"/>
  <c r="C105" i="4"/>
  <c r="G104" i="4"/>
  <c r="E105" i="4"/>
  <c r="B104" i="4"/>
  <c r="E104" i="4"/>
  <c r="G105" i="4"/>
  <c r="F103" i="4"/>
  <c r="E103" i="4"/>
  <c r="D103" i="4"/>
  <c r="H103" i="4"/>
  <c r="H104" i="4"/>
  <c r="D105" i="4"/>
  <c r="F105" i="4"/>
  <c r="B105" i="4"/>
  <c r="C103" i="4"/>
  <c r="D106" i="4"/>
  <c r="F107" i="4"/>
  <c r="F108" i="4"/>
  <c r="B108" i="4"/>
  <c r="D163" i="4"/>
  <c r="F170" i="4"/>
  <c r="G109" i="4"/>
  <c r="F109" i="4"/>
  <c r="H107" i="4"/>
  <c r="G107" i="4"/>
  <c r="C106" i="4"/>
  <c r="H110" i="4"/>
  <c r="F106" i="4"/>
  <c r="E108" i="4"/>
  <c r="D108" i="4"/>
  <c r="D109" i="4"/>
  <c r="G106" i="4"/>
  <c r="D107" i="4"/>
  <c r="E106" i="4"/>
  <c r="B106" i="4"/>
  <c r="H106" i="4"/>
  <c r="B182" i="4"/>
  <c r="C185" i="4"/>
  <c r="E109" i="4"/>
  <c r="G108" i="4"/>
  <c r="B107" i="4"/>
  <c r="C108" i="4"/>
  <c r="C107" i="4"/>
  <c r="E107" i="4"/>
  <c r="F181" i="4"/>
  <c r="G111" i="4"/>
  <c r="F110" i="4"/>
  <c r="B111" i="4"/>
  <c r="C111" i="4"/>
  <c r="F111" i="4"/>
  <c r="C112" i="4"/>
  <c r="D110" i="4"/>
  <c r="D111" i="4"/>
  <c r="G110" i="4"/>
  <c r="C110" i="4"/>
  <c r="D115" i="4"/>
  <c r="G112" i="4"/>
  <c r="F112" i="4"/>
  <c r="D112" i="4"/>
  <c r="E112" i="4"/>
  <c r="H112" i="4"/>
  <c r="C186" i="4"/>
  <c r="B112" i="4"/>
  <c r="E117" i="4"/>
  <c r="B110" i="4"/>
  <c r="E110" i="4"/>
  <c r="C115" i="4"/>
  <c r="F115" i="4"/>
  <c r="E113" i="4"/>
  <c r="H114" i="4"/>
  <c r="C114" i="4"/>
  <c r="G114" i="4"/>
  <c r="E115" i="4"/>
  <c r="B115" i="4"/>
  <c r="D113" i="4"/>
  <c r="G113" i="4"/>
  <c r="B114" i="4"/>
  <c r="B113" i="4"/>
  <c r="H115" i="4"/>
  <c r="G115" i="4"/>
  <c r="F113" i="4"/>
  <c r="H113" i="4"/>
  <c r="E114" i="4"/>
  <c r="D114" i="4"/>
  <c r="G118" i="4"/>
  <c r="D117" i="4"/>
  <c r="H116" i="4"/>
  <c r="B119" i="4"/>
  <c r="D119" i="4"/>
  <c r="C116" i="4"/>
  <c r="B116" i="4"/>
  <c r="B117" i="4"/>
  <c r="F116" i="4"/>
  <c r="F117" i="4"/>
  <c r="E122" i="4"/>
  <c r="E111" i="4"/>
  <c r="C113" i="4"/>
  <c r="F114" i="4"/>
  <c r="B118" i="4"/>
  <c r="F119" i="4"/>
  <c r="H119" i="4"/>
  <c r="D116" i="4"/>
  <c r="C117" i="4"/>
  <c r="E116" i="4"/>
  <c r="D118" i="4"/>
  <c r="F118" i="4"/>
  <c r="E119" i="4"/>
  <c r="G119" i="4"/>
  <c r="C118" i="4"/>
  <c r="G116" i="4"/>
  <c r="E118" i="4"/>
  <c r="H117" i="4"/>
  <c r="H120" i="4"/>
  <c r="E121" i="4"/>
  <c r="D121" i="4"/>
  <c r="E197" i="4"/>
  <c r="C109" i="4"/>
  <c r="H111" i="4"/>
  <c r="G117" i="4"/>
  <c r="H118" i="4"/>
  <c r="B123" i="4"/>
  <c r="C119" i="4"/>
  <c r="F123" i="4"/>
  <c r="B122" i="4"/>
  <c r="F122" i="4"/>
  <c r="D120" i="4"/>
  <c r="G121" i="4"/>
  <c r="B121" i="4"/>
  <c r="D122" i="4"/>
  <c r="H121" i="4"/>
  <c r="G120" i="4"/>
  <c r="E120" i="4"/>
  <c r="G122" i="4"/>
  <c r="C121" i="4"/>
  <c r="C122" i="4"/>
  <c r="C120" i="4"/>
  <c r="B120" i="4"/>
  <c r="F120" i="4"/>
  <c r="F121" i="4"/>
  <c r="H122" i="4"/>
  <c r="E170" i="4"/>
  <c r="G146" i="4"/>
  <c r="C152" i="4"/>
  <c r="F144" i="4"/>
  <c r="B192" i="4"/>
  <c r="B160" i="4"/>
  <c r="E161" i="4"/>
  <c r="E192" i="4"/>
  <c r="D197" i="4"/>
  <c r="H166" i="4"/>
  <c r="C134" i="4"/>
  <c r="G169" i="4"/>
  <c r="F163" i="4"/>
  <c r="D184" i="4"/>
  <c r="G198" i="4"/>
  <c r="B183" i="4"/>
  <c r="D160" i="4"/>
  <c r="C151" i="4"/>
  <c r="F198" i="4"/>
  <c r="D202" i="4"/>
  <c r="E190" i="4"/>
  <c r="F151" i="4"/>
  <c r="D209" i="4"/>
  <c r="C209" i="4"/>
  <c r="H133" i="4"/>
  <c r="G184" i="4"/>
  <c r="B212" i="4"/>
  <c r="B177" i="4"/>
  <c r="B162" i="4"/>
  <c r="C142" i="4"/>
  <c r="F208" i="4"/>
  <c r="C202" i="4"/>
  <c r="G161" i="4"/>
  <c r="H139" i="4"/>
  <c r="F139" i="4"/>
  <c r="F200" i="4"/>
  <c r="F173" i="4"/>
  <c r="E169" i="4"/>
  <c r="F174" i="4"/>
  <c r="D183" i="4"/>
  <c r="D207" i="4"/>
  <c r="H177" i="4"/>
  <c r="F195" i="4"/>
  <c r="C205" i="4"/>
  <c r="F190" i="4"/>
  <c r="C182" i="4"/>
  <c r="F193" i="4"/>
  <c r="C163" i="4"/>
  <c r="D125" i="4"/>
  <c r="D180" i="4"/>
  <c r="H159" i="4"/>
  <c r="E209" i="4"/>
  <c r="H186" i="4"/>
  <c r="B201" i="4"/>
  <c r="F189" i="4"/>
  <c r="H147" i="4"/>
  <c r="E186" i="4"/>
  <c r="C176" i="4"/>
  <c r="C135" i="4"/>
  <c r="E210" i="4"/>
  <c r="F180" i="4"/>
  <c r="E137" i="4"/>
  <c r="G182" i="4"/>
  <c r="E175" i="4"/>
  <c r="H128" i="4"/>
  <c r="D199" i="4"/>
  <c r="C136" i="4"/>
  <c r="D175" i="4"/>
  <c r="F188" i="4"/>
  <c r="B126" i="4"/>
  <c r="D210" i="4"/>
  <c r="D162" i="4"/>
  <c r="E207" i="4"/>
  <c r="H151" i="4"/>
  <c r="F167" i="4"/>
  <c r="F182" i="4"/>
  <c r="D130" i="4"/>
  <c r="H196" i="4"/>
  <c r="C171" i="4"/>
  <c r="G191" i="4"/>
  <c r="G140" i="4"/>
  <c r="C131" i="4"/>
  <c r="F194" i="4"/>
  <c r="G158" i="4"/>
  <c r="C183" i="4"/>
  <c r="F126" i="4"/>
  <c r="G210" i="4"/>
  <c r="C173" i="4"/>
  <c r="C204" i="4"/>
  <c r="D137" i="4"/>
  <c r="E191" i="4"/>
  <c r="E194" i="4"/>
  <c r="G134" i="4"/>
  <c r="D181" i="4"/>
  <c r="G176" i="4"/>
  <c r="G174" i="4"/>
  <c r="E134" i="4"/>
  <c r="C166" i="4"/>
  <c r="F124" i="4"/>
  <c r="H210" i="4"/>
  <c r="F143" i="4"/>
  <c r="C127" i="4"/>
  <c r="C138" i="4"/>
  <c r="D168" i="4"/>
  <c r="B151" i="4"/>
  <c r="B168" i="4"/>
  <c r="B130" i="4"/>
  <c r="D141" i="4"/>
  <c r="F130" i="4"/>
  <c r="G125" i="4"/>
  <c r="C160" i="4"/>
  <c r="F149" i="4"/>
  <c r="C158" i="4"/>
  <c r="C187" i="4"/>
  <c r="G207" i="4"/>
  <c r="E193" i="4"/>
  <c r="G211" i="4"/>
  <c r="B138" i="4"/>
  <c r="C148" i="4"/>
  <c r="C208" i="4"/>
  <c r="F203" i="4"/>
  <c r="G213" i="4"/>
  <c r="F146" i="4"/>
  <c r="C174" i="4"/>
  <c r="E188" i="4"/>
  <c r="C157" i="4"/>
  <c r="G185" i="4"/>
  <c r="E200" i="4"/>
  <c r="G208" i="4"/>
  <c r="H132" i="4"/>
  <c r="B144" i="4"/>
  <c r="G202" i="4"/>
  <c r="E148" i="4"/>
  <c r="D140" i="4"/>
  <c r="B146" i="4"/>
  <c r="D134" i="4"/>
  <c r="B190" i="4"/>
  <c r="C212" i="4"/>
  <c r="B169" i="4"/>
  <c r="F172" i="4"/>
  <c r="F204" i="4"/>
  <c r="H130" i="4"/>
  <c r="G151" i="4"/>
  <c r="D135" i="4"/>
  <c r="D133" i="4"/>
  <c r="C143" i="4"/>
  <c r="B134" i="4"/>
  <c r="H207" i="4"/>
  <c r="F158" i="4"/>
  <c r="G195" i="4"/>
  <c r="H203" i="4"/>
  <c r="F153" i="4"/>
  <c r="H205" i="4"/>
  <c r="B135" i="4"/>
  <c r="H134" i="4"/>
  <c r="C161" i="4"/>
  <c r="F162" i="4"/>
  <c r="E126" i="4"/>
  <c r="B191" i="4"/>
  <c r="E201" i="4"/>
  <c r="G197" i="4"/>
  <c r="D124" i="4"/>
  <c r="C189" i="4"/>
  <c r="C211" i="4"/>
  <c r="F165" i="4"/>
  <c r="D177" i="4"/>
  <c r="E203" i="4"/>
  <c r="C170" i="4"/>
  <c r="D142" i="4"/>
  <c r="D151" i="4"/>
  <c r="G177" i="4"/>
  <c r="H131" i="4"/>
  <c r="E183" i="4"/>
  <c r="E164" i="4"/>
  <c r="G163" i="4"/>
  <c r="G172" i="4"/>
  <c r="D178" i="4"/>
  <c r="F177" i="4"/>
  <c r="B129" i="4"/>
  <c r="D169" i="4"/>
  <c r="D143" i="4"/>
  <c r="E205" i="4"/>
  <c r="E133" i="4"/>
  <c r="E138" i="4"/>
  <c r="D205" i="4"/>
  <c r="C153" i="4"/>
  <c r="F161" i="4"/>
  <c r="E198" i="4"/>
  <c r="H162" i="4"/>
  <c r="C164" i="4"/>
  <c r="C194" i="4"/>
  <c r="G157" i="4"/>
  <c r="E154" i="4"/>
  <c r="H127" i="4"/>
  <c r="G136" i="4"/>
  <c r="B197" i="4"/>
  <c r="E153" i="4"/>
  <c r="F150" i="4"/>
  <c r="E130" i="4"/>
  <c r="D200" i="4"/>
  <c r="H184" i="4"/>
  <c r="C165" i="4"/>
  <c r="H179" i="4"/>
  <c r="D131" i="4"/>
  <c r="D208" i="4"/>
  <c r="B211" i="4"/>
  <c r="G186" i="4"/>
  <c r="H204" i="4"/>
  <c r="G165" i="4"/>
  <c r="G133" i="4"/>
  <c r="G201" i="4"/>
  <c r="E189" i="4"/>
  <c r="D161" i="4"/>
  <c r="C200" i="4"/>
  <c r="C149" i="4"/>
  <c r="H194" i="4"/>
  <c r="C125" i="4"/>
  <c r="D164" i="4"/>
  <c r="H167" i="4"/>
  <c r="B153" i="4"/>
  <c r="B195" i="4"/>
  <c r="G188" i="4"/>
  <c r="C213" i="4"/>
  <c r="C141" i="4"/>
  <c r="C133" i="4"/>
  <c r="G145" i="4"/>
  <c r="B155" i="4"/>
  <c r="B208" i="4"/>
  <c r="H193" i="4"/>
  <c r="G164" i="4"/>
  <c r="B178" i="4"/>
  <c r="D167" i="4"/>
  <c r="B142" i="4"/>
  <c r="E208" i="4"/>
  <c r="C175" i="4"/>
  <c r="G180" i="4"/>
  <c r="H165" i="4"/>
  <c r="B209" i="4"/>
  <c r="F137" i="4"/>
  <c r="D159" i="4"/>
  <c r="E145" i="4"/>
  <c r="C132" i="4"/>
  <c r="D213" i="4"/>
  <c r="F196" i="4"/>
  <c r="H213" i="4"/>
  <c r="C147" i="4"/>
  <c r="G183" i="4"/>
  <c r="D129" i="4"/>
  <c r="E185" i="4"/>
  <c r="F156" i="4"/>
  <c r="H169" i="4"/>
  <c r="E156" i="4"/>
  <c r="H142" i="4"/>
  <c r="D157" i="4"/>
  <c r="B175" i="4"/>
  <c r="D187" i="4"/>
  <c r="D195" i="4"/>
  <c r="G168" i="4"/>
  <c r="D147" i="4"/>
  <c r="E142" i="4"/>
  <c r="B189" i="4"/>
  <c r="B173" i="4"/>
  <c r="B181" i="4"/>
  <c r="G204" i="4"/>
  <c r="C179" i="4"/>
  <c r="B137" i="4"/>
  <c r="B158" i="4"/>
  <c r="D186" i="4"/>
  <c r="H156" i="4"/>
  <c r="D190" i="4"/>
  <c r="G181" i="4"/>
  <c r="D203" i="4"/>
  <c r="D138" i="4"/>
  <c r="F166" i="4"/>
  <c r="B159" i="4"/>
  <c r="F134" i="4"/>
  <c r="F148" i="4"/>
  <c r="H157" i="4"/>
  <c r="B165" i="4"/>
  <c r="H145" i="4"/>
  <c r="E178" i="4"/>
  <c r="G192" i="4"/>
  <c r="C192" i="4"/>
  <c r="B143" i="4"/>
  <c r="E139" i="4"/>
  <c r="F169" i="4"/>
  <c r="D127" i="4"/>
  <c r="H180" i="4"/>
  <c r="B198" i="4"/>
  <c r="G200" i="4"/>
  <c r="C140" i="4"/>
  <c r="B148" i="4"/>
  <c r="F211" i="4"/>
  <c r="G196" i="4"/>
  <c r="E165" i="4"/>
  <c r="B150" i="4"/>
  <c r="E125" i="4"/>
  <c r="G194" i="4"/>
  <c r="B174" i="4"/>
  <c r="D155" i="4"/>
  <c r="F133" i="4"/>
  <c r="C184" i="4"/>
  <c r="H175" i="4"/>
  <c r="C155" i="4"/>
  <c r="G142" i="4"/>
  <c r="D172" i="4"/>
  <c r="F164" i="4"/>
  <c r="H163" i="4"/>
  <c r="C169" i="4"/>
  <c r="C191" i="4"/>
  <c r="C203" i="4"/>
  <c r="C181" i="4"/>
  <c r="D139" i="4"/>
  <c r="E151" i="4"/>
  <c r="B184" i="4"/>
  <c r="H188" i="4"/>
  <c r="F159" i="4"/>
  <c r="C129" i="4"/>
  <c r="D185" i="4"/>
  <c r="G144" i="4"/>
  <c r="H187" i="4"/>
  <c r="B200" i="4"/>
  <c r="F145" i="4"/>
  <c r="D192" i="4"/>
  <c r="B213" i="4"/>
  <c r="E135" i="4"/>
  <c r="D156" i="4"/>
  <c r="E152" i="4"/>
  <c r="F129" i="4"/>
  <c r="G189" i="4"/>
  <c r="C188" i="4"/>
  <c r="E149" i="4"/>
  <c r="E168" i="4"/>
  <c r="E184" i="4"/>
  <c r="C199" i="4"/>
  <c r="D193" i="4"/>
  <c r="B203" i="4"/>
  <c r="C180" i="4"/>
  <c r="H164" i="4"/>
  <c r="F183" i="4"/>
  <c r="H146" i="4"/>
  <c r="D152" i="4"/>
  <c r="S345" i="1"/>
  <c r="I125" i="4" l="1"/>
  <c r="I129" i="4"/>
  <c r="I82" i="4"/>
  <c r="I169" i="4"/>
  <c r="I166" i="4"/>
  <c r="I156" i="4"/>
  <c r="I150" i="4"/>
  <c r="I177" i="4"/>
  <c r="I126" i="4"/>
  <c r="I151" i="4"/>
  <c r="I136" i="4"/>
  <c r="I206" i="4"/>
  <c r="I178" i="4"/>
  <c r="I205" i="4"/>
  <c r="I199" i="4"/>
  <c r="I212" i="4"/>
  <c r="I152" i="4"/>
  <c r="I140" i="4"/>
  <c r="I185" i="4"/>
  <c r="I159" i="4"/>
  <c r="I133" i="4"/>
  <c r="I211" i="4"/>
  <c r="I118" i="4"/>
  <c r="I148" i="4"/>
  <c r="I165" i="4"/>
  <c r="I162" i="4"/>
  <c r="I158" i="4"/>
  <c r="I204" i="4"/>
  <c r="I203" i="4"/>
  <c r="I130" i="4"/>
  <c r="I143" i="4"/>
  <c r="I188" i="4"/>
  <c r="I180" i="4"/>
  <c r="I190" i="4"/>
  <c r="I173" i="4"/>
  <c r="I163" i="4"/>
  <c r="I128" i="4"/>
  <c r="I168" i="4"/>
  <c r="I210" i="4"/>
  <c r="I213" i="4"/>
  <c r="I157" i="4"/>
  <c r="I160" i="4"/>
  <c r="I181" i="4"/>
  <c r="I175" i="4"/>
  <c r="I186" i="4"/>
  <c r="I170" i="4"/>
  <c r="I184" i="4"/>
  <c r="I155" i="4"/>
  <c r="I183" i="4"/>
  <c r="I134" i="4"/>
  <c r="I196" i="4"/>
  <c r="I153" i="4"/>
  <c r="I172" i="4"/>
  <c r="I149" i="4"/>
  <c r="I182" i="4"/>
  <c r="I200" i="4"/>
  <c r="I144" i="4"/>
  <c r="I154" i="4"/>
  <c r="I191" i="4"/>
  <c r="I197" i="4"/>
  <c r="I131" i="4"/>
  <c r="I187" i="4"/>
  <c r="I192" i="4"/>
  <c r="I135" i="4"/>
  <c r="I171" i="4"/>
  <c r="I142" i="4"/>
  <c r="I179" i="4"/>
  <c r="S355" i="1"/>
  <c r="I145" i="4"/>
  <c r="I164" i="4"/>
  <c r="I137" i="4"/>
  <c r="I161" i="4"/>
  <c r="I146" i="4"/>
  <c r="I124" i="4"/>
  <c r="I114" i="4"/>
  <c r="I43" i="4"/>
  <c r="I15" i="4"/>
  <c r="I80" i="4"/>
  <c r="I20" i="4"/>
  <c r="I83" i="4"/>
  <c r="I79" i="4"/>
  <c r="I77" i="4"/>
  <c r="I67" i="4"/>
  <c r="I84" i="4"/>
  <c r="I64" i="4"/>
  <c r="I70" i="4"/>
  <c r="I87" i="4"/>
  <c r="I92" i="4"/>
  <c r="I100" i="4"/>
  <c r="I94" i="4"/>
  <c r="I31" i="4"/>
  <c r="I81" i="4"/>
  <c r="I23" i="4"/>
  <c r="I39" i="4"/>
  <c r="I75" i="4"/>
  <c r="I102" i="4"/>
  <c r="I63" i="4"/>
  <c r="I30" i="4"/>
  <c r="I69" i="4"/>
  <c r="I88" i="4"/>
  <c r="I103" i="4"/>
  <c r="I78" i="4"/>
  <c r="I47" i="4"/>
  <c r="I107" i="4"/>
  <c r="I73" i="4"/>
  <c r="I27" i="4"/>
  <c r="I59" i="4"/>
  <c r="I61" i="4"/>
  <c r="I105" i="4"/>
  <c r="I38" i="4"/>
  <c r="I45" i="4"/>
  <c r="I58" i="4"/>
  <c r="I40" i="4"/>
  <c r="I91" i="4"/>
  <c r="I66" i="4"/>
  <c r="I109" i="4"/>
  <c r="I85" i="4"/>
  <c r="I112" i="4"/>
  <c r="I72" i="4"/>
  <c r="I25" i="4"/>
  <c r="I51" i="4"/>
  <c r="I117" i="4"/>
  <c r="I116" i="4"/>
  <c r="I115" i="4"/>
  <c r="I71" i="4"/>
  <c r="I111" i="4"/>
  <c r="I49" i="4"/>
  <c r="I19" i="4"/>
  <c r="I28" i="4"/>
  <c r="I101" i="4"/>
  <c r="I50" i="4"/>
  <c r="I56" i="4"/>
  <c r="I97" i="4"/>
  <c r="I44" i="4"/>
  <c r="I106" i="4"/>
  <c r="I60" i="4"/>
  <c r="I123" i="4"/>
  <c r="I108" i="4"/>
  <c r="I93" i="4"/>
  <c r="I46" i="4"/>
  <c r="I110" i="4"/>
  <c r="I113" i="4"/>
  <c r="I104" i="4"/>
  <c r="I96" i="4"/>
  <c r="I90" i="4"/>
  <c r="I52" i="4"/>
  <c r="I42" i="4"/>
  <c r="I119" i="4"/>
  <c r="I16" i="4"/>
  <c r="I21" i="4"/>
  <c r="I95" i="4"/>
  <c r="I65" i="4"/>
  <c r="I35" i="4"/>
  <c r="I14" i="4"/>
  <c r="I33" i="4"/>
  <c r="I36" i="4"/>
  <c r="I17" i="4"/>
  <c r="I121" i="4"/>
  <c r="I120" i="4"/>
  <c r="I62" i="4"/>
  <c r="I68" i="4"/>
  <c r="I48" i="4"/>
  <c r="I24" i="4"/>
  <c r="I32" i="4"/>
  <c r="I99" i="4"/>
  <c r="I86" i="4"/>
  <c r="I54" i="4"/>
  <c r="I29" i="4"/>
  <c r="I122" i="4"/>
  <c r="I74" i="4"/>
  <c r="I26" i="4"/>
  <c r="I89" i="4"/>
  <c r="I41" i="4"/>
  <c r="I55" i="4"/>
  <c r="I18" i="4"/>
  <c r="I34" i="4"/>
  <c r="I76" i="4"/>
  <c r="I22" i="4"/>
  <c r="I57" i="4"/>
  <c r="I37" i="4"/>
  <c r="I98" i="4"/>
  <c r="I53" i="4"/>
  <c r="I194" i="4"/>
  <c r="I167" i="4"/>
  <c r="I189" i="4"/>
  <c r="I193" i="4"/>
  <c r="I195" i="4"/>
  <c r="I174" i="4"/>
  <c r="I139" i="4"/>
  <c r="I208" i="4"/>
  <c r="I198" i="4"/>
  <c r="I138" i="4"/>
  <c r="I127" i="4"/>
  <c r="I176" i="4"/>
  <c r="I147" i="4"/>
  <c r="I201" i="4"/>
  <c r="I132" i="4"/>
  <c r="I207" i="4"/>
  <c r="I209" i="4"/>
  <c r="I202" i="4"/>
  <c r="I141" i="4"/>
  <c r="S356" i="1" l="1"/>
  <c r="L97" i="4"/>
  <c r="M138" i="4"/>
  <c r="M145" i="4"/>
  <c r="M144" i="4"/>
  <c r="L61" i="4"/>
  <c r="R155" i="4"/>
  <c r="R132" i="4"/>
  <c r="R73" i="4"/>
  <c r="M104" i="4"/>
  <c r="P121" i="4"/>
  <c r="O172" i="4"/>
  <c r="M28" i="4"/>
  <c r="N150" i="4"/>
  <c r="N178" i="4"/>
  <c r="O53" i="4"/>
  <c r="O209" i="4"/>
  <c r="M110" i="4"/>
  <c r="N131" i="4"/>
  <c r="R70" i="4"/>
  <c r="M94" i="4"/>
  <c r="P156" i="4"/>
  <c r="L140" i="4"/>
  <c r="R172" i="4"/>
  <c r="O108" i="4"/>
  <c r="O120" i="4"/>
  <c r="R98" i="4"/>
  <c r="O149" i="4"/>
  <c r="M66" i="4"/>
  <c r="P163" i="4"/>
  <c r="P208" i="4"/>
  <c r="R171" i="4"/>
  <c r="Q41" i="4"/>
  <c r="P155" i="4"/>
  <c r="R190" i="4"/>
  <c r="R68" i="4"/>
  <c r="R158" i="4"/>
  <c r="P164" i="4"/>
  <c r="L93" i="4"/>
  <c r="M153" i="4"/>
  <c r="M184" i="4"/>
  <c r="M70" i="4"/>
  <c r="R124" i="4"/>
  <c r="Q101" i="4"/>
  <c r="Q134" i="4"/>
  <c r="M125" i="4"/>
  <c r="L191" i="4"/>
  <c r="Q79" i="4"/>
  <c r="N136" i="4"/>
  <c r="O146" i="4"/>
  <c r="L121" i="4"/>
  <c r="P209" i="4"/>
  <c r="M109" i="4"/>
  <c r="Q98" i="4"/>
  <c r="N119" i="4"/>
  <c r="O98" i="4"/>
  <c r="N90" i="4"/>
  <c r="P181" i="4"/>
  <c r="O132" i="4"/>
  <c r="O203" i="4"/>
  <c r="Q89" i="4"/>
  <c r="M209" i="4"/>
  <c r="O67" i="4"/>
  <c r="L137" i="4"/>
  <c r="Q110" i="4"/>
  <c r="Q99" i="4"/>
  <c r="P15" i="4"/>
  <c r="O118" i="4"/>
  <c r="L105" i="4"/>
  <c r="L74" i="4"/>
  <c r="Q163" i="4"/>
  <c r="O107" i="4"/>
  <c r="M44" i="4"/>
  <c r="P58" i="4"/>
  <c r="N36" i="4"/>
  <c r="Q206" i="4"/>
  <c r="L188" i="4"/>
  <c r="R19" i="4"/>
  <c r="Q71" i="4"/>
  <c r="Q49" i="4"/>
  <c r="M157" i="4"/>
  <c r="M91" i="4"/>
  <c r="N41" i="4"/>
  <c r="P68" i="4"/>
  <c r="L172" i="4"/>
  <c r="N162" i="4"/>
  <c r="Q87" i="4"/>
  <c r="L192" i="4"/>
  <c r="L84" i="4"/>
  <c r="R180" i="4"/>
  <c r="Q191" i="4"/>
  <c r="P36" i="4"/>
  <c r="P18" i="4"/>
  <c r="Q212" i="4"/>
  <c r="N212" i="4"/>
  <c r="R131" i="4"/>
  <c r="N103" i="4"/>
  <c r="O165" i="4"/>
  <c r="Q50" i="4"/>
  <c r="N201" i="4"/>
  <c r="L123" i="4"/>
  <c r="M192" i="4"/>
  <c r="O117" i="4"/>
  <c r="M119" i="4"/>
  <c r="O63" i="4"/>
  <c r="Q130" i="4"/>
  <c r="R143" i="4"/>
  <c r="Q173" i="4"/>
  <c r="M45" i="4"/>
  <c r="M30" i="4"/>
  <c r="N32" i="4"/>
  <c r="P122" i="4"/>
  <c r="M32" i="4"/>
  <c r="O42" i="4"/>
  <c r="N115" i="4"/>
  <c r="R140" i="4"/>
  <c r="L169" i="4"/>
  <c r="P89" i="4"/>
  <c r="P76" i="4"/>
  <c r="O150" i="4"/>
  <c r="R79" i="4"/>
  <c r="R76" i="4"/>
  <c r="L68" i="4"/>
  <c r="Q64" i="4"/>
  <c r="L64" i="4"/>
  <c r="L151" i="4"/>
  <c r="Q73" i="4"/>
  <c r="M41" i="4"/>
  <c r="P63" i="4"/>
  <c r="Q192" i="4"/>
  <c r="P213" i="4"/>
  <c r="M61" i="4"/>
  <c r="Q48" i="4"/>
  <c r="N146" i="4"/>
  <c r="L79" i="4"/>
  <c r="M163" i="4"/>
  <c r="O24" i="4"/>
  <c r="N132" i="4"/>
  <c r="L14" i="4"/>
  <c r="P49" i="4"/>
  <c r="L52" i="4"/>
  <c r="O97" i="4"/>
  <c r="N51" i="4"/>
  <c r="R188" i="4"/>
  <c r="N195" i="4"/>
  <c r="O116" i="4"/>
  <c r="O32" i="4"/>
  <c r="Q93" i="4"/>
  <c r="N184" i="4"/>
  <c r="R169" i="4"/>
  <c r="N107" i="4"/>
  <c r="O121" i="4"/>
  <c r="O139" i="4"/>
  <c r="R184" i="4"/>
  <c r="L33" i="4"/>
  <c r="O198" i="4"/>
  <c r="M52" i="4"/>
  <c r="L80" i="4"/>
  <c r="Q158" i="4"/>
  <c r="N208" i="4"/>
  <c r="R147" i="4"/>
  <c r="P193" i="4"/>
  <c r="L114" i="4"/>
  <c r="Q122" i="4"/>
  <c r="R142" i="4"/>
  <c r="M166" i="4"/>
  <c r="N170" i="4"/>
  <c r="N120" i="4"/>
  <c r="P204" i="4"/>
  <c r="L30" i="4"/>
  <c r="P187" i="4"/>
  <c r="P211" i="4"/>
  <c r="N86" i="4"/>
  <c r="L17" i="4"/>
  <c r="Q107" i="4"/>
  <c r="N93" i="4"/>
  <c r="R32" i="4"/>
  <c r="N138" i="4"/>
  <c r="N197" i="4"/>
  <c r="R126" i="4"/>
  <c r="Q120" i="4"/>
  <c r="R136" i="4"/>
  <c r="O137" i="4"/>
  <c r="P99" i="4"/>
  <c r="O47" i="4"/>
  <c r="P118" i="4"/>
  <c r="L180" i="4"/>
  <c r="O48" i="4"/>
  <c r="R113" i="4"/>
  <c r="M120" i="4"/>
  <c r="O193" i="4"/>
  <c r="N49" i="4"/>
  <c r="N143" i="4"/>
  <c r="Q161" i="4"/>
  <c r="N155" i="4"/>
  <c r="O93" i="4"/>
  <c r="O213" i="4"/>
  <c r="N68" i="4"/>
  <c r="L47" i="4"/>
  <c r="M108" i="4"/>
  <c r="Q190" i="4"/>
  <c r="Q74" i="4"/>
  <c r="Q58" i="4"/>
  <c r="N159" i="4"/>
  <c r="P80" i="4"/>
  <c r="O190" i="4"/>
  <c r="L71" i="4"/>
  <c r="P83" i="4"/>
  <c r="P86" i="4"/>
  <c r="M100" i="4"/>
  <c r="L76" i="4"/>
  <c r="L131" i="4"/>
  <c r="L72" i="4"/>
  <c r="O155" i="4"/>
  <c r="O25" i="4"/>
  <c r="R42" i="4"/>
  <c r="M85" i="4"/>
  <c r="Q183" i="4"/>
  <c r="R78" i="4"/>
  <c r="P88" i="4"/>
  <c r="R45" i="4"/>
  <c r="O30" i="4"/>
  <c r="M58" i="4"/>
  <c r="N67" i="4"/>
  <c r="M202" i="4"/>
  <c r="P104" i="4"/>
  <c r="P136" i="4"/>
  <c r="R108" i="4"/>
  <c r="P202" i="4"/>
  <c r="N181" i="4"/>
  <c r="M146" i="4"/>
  <c r="P200" i="4"/>
  <c r="O112" i="4"/>
  <c r="P17" i="4"/>
  <c r="Q142" i="4"/>
  <c r="L200" i="4"/>
  <c r="Q133" i="4"/>
  <c r="O80" i="4"/>
  <c r="M38" i="4"/>
  <c r="O92" i="4"/>
  <c r="L101" i="4"/>
  <c r="R167" i="4"/>
  <c r="P44" i="4"/>
  <c r="Q21" i="4"/>
  <c r="N34" i="4"/>
  <c r="Q76" i="4"/>
  <c r="R115" i="4"/>
  <c r="L111" i="4"/>
  <c r="M33" i="4"/>
  <c r="L124" i="4"/>
  <c r="O162" i="4"/>
  <c r="O36" i="4"/>
  <c r="M73" i="4"/>
  <c r="O187" i="4"/>
  <c r="P129" i="4"/>
  <c r="M206" i="4"/>
  <c r="M22" i="4"/>
  <c r="L113" i="4"/>
  <c r="R35" i="4"/>
  <c r="L78" i="4"/>
  <c r="L35" i="4"/>
  <c r="P179" i="4"/>
  <c r="P162" i="4"/>
  <c r="O46" i="4"/>
  <c r="M132" i="4"/>
  <c r="Q211" i="4"/>
  <c r="L20" i="4"/>
  <c r="Q112" i="4"/>
  <c r="R153" i="4"/>
  <c r="M35" i="4"/>
  <c r="R102" i="4"/>
  <c r="O72" i="4"/>
  <c r="L177" i="4"/>
  <c r="Q125" i="4"/>
  <c r="O85" i="4"/>
  <c r="R23" i="4"/>
  <c r="P67" i="4"/>
  <c r="P189" i="4"/>
  <c r="R103" i="4"/>
  <c r="L102" i="4"/>
  <c r="Q28" i="4"/>
  <c r="R94" i="4"/>
  <c r="N157" i="4"/>
  <c r="L53" i="4"/>
  <c r="P38" i="4"/>
  <c r="R27" i="4"/>
  <c r="R69" i="4"/>
  <c r="L164" i="4"/>
  <c r="R56" i="4"/>
  <c r="Q75" i="4"/>
  <c r="P91" i="4"/>
  <c r="N28" i="4"/>
  <c r="Q169" i="4"/>
  <c r="R205" i="4"/>
  <c r="P150" i="4"/>
  <c r="O173" i="4"/>
  <c r="N163" i="4"/>
  <c r="P75" i="4"/>
  <c r="R139" i="4"/>
  <c r="Q32" i="4"/>
  <c r="N15" i="4"/>
  <c r="M141" i="4"/>
  <c r="R100" i="4"/>
  <c r="R85" i="4"/>
  <c r="R174" i="4"/>
  <c r="O141" i="4"/>
  <c r="O191" i="4"/>
  <c r="P166" i="4"/>
  <c r="M188" i="4"/>
  <c r="P139" i="4"/>
  <c r="O106" i="4"/>
  <c r="O76" i="4"/>
  <c r="R25" i="4"/>
  <c r="P96" i="4"/>
  <c r="L204" i="4"/>
  <c r="O70" i="4"/>
  <c r="O163" i="4"/>
  <c r="L48" i="4"/>
  <c r="N193" i="4"/>
  <c r="R211" i="4"/>
  <c r="Q81" i="4"/>
  <c r="M15" i="4"/>
  <c r="Q55" i="4"/>
  <c r="O144" i="4"/>
  <c r="O196" i="4"/>
  <c r="O90" i="4"/>
  <c r="P73" i="4"/>
  <c r="Q38" i="4"/>
  <c r="R133" i="4"/>
  <c r="P141" i="4"/>
  <c r="L207" i="4"/>
  <c r="M148" i="4"/>
  <c r="R137" i="4"/>
  <c r="M17" i="4"/>
  <c r="O88" i="4"/>
  <c r="O16" i="4"/>
  <c r="P149" i="4"/>
  <c r="R187" i="4"/>
  <c r="M98" i="4"/>
  <c r="P32" i="4"/>
  <c r="P85" i="4"/>
  <c r="Q160" i="4"/>
  <c r="L92" i="4"/>
  <c r="N182" i="4"/>
  <c r="N85" i="4"/>
  <c r="N73" i="4"/>
  <c r="R61" i="4"/>
  <c r="O184" i="4"/>
  <c r="P92" i="4"/>
  <c r="L119" i="4"/>
  <c r="M173" i="4"/>
  <c r="O111" i="4"/>
  <c r="Q159" i="4"/>
  <c r="R199" i="4"/>
  <c r="M160" i="4"/>
  <c r="R189" i="4"/>
  <c r="P146" i="4"/>
  <c r="P190" i="4"/>
  <c r="R74" i="4"/>
  <c r="R72" i="4"/>
  <c r="P109" i="4"/>
  <c r="N139" i="4"/>
  <c r="N166" i="4"/>
  <c r="P172" i="4"/>
  <c r="Q72" i="4"/>
  <c r="L209" i="4"/>
  <c r="N172" i="4"/>
  <c r="P56" i="4"/>
  <c r="Q115" i="4"/>
  <c r="P93" i="4"/>
  <c r="M123" i="4"/>
  <c r="O128" i="4"/>
  <c r="O136" i="4"/>
  <c r="N121" i="4"/>
  <c r="N144" i="4"/>
  <c r="O69" i="4"/>
  <c r="O78" i="4"/>
  <c r="N17" i="4"/>
  <c r="M134" i="4"/>
  <c r="N56" i="4"/>
  <c r="Q166" i="4"/>
  <c r="P98" i="4"/>
  <c r="M193" i="4"/>
  <c r="P20" i="4"/>
  <c r="P95" i="4"/>
  <c r="P124" i="4"/>
  <c r="O23" i="4"/>
  <c r="M133" i="4"/>
  <c r="R109" i="4"/>
  <c r="M140" i="4"/>
  <c r="Q189" i="4"/>
  <c r="L57" i="4"/>
  <c r="R209" i="4"/>
  <c r="L193" i="4"/>
  <c r="R123" i="4"/>
  <c r="Q33" i="4"/>
  <c r="O37" i="4"/>
  <c r="Q23" i="4"/>
  <c r="O194" i="4"/>
  <c r="P138" i="4"/>
  <c r="L186" i="4"/>
  <c r="P170" i="4"/>
  <c r="P28" i="4"/>
  <c r="O179" i="4"/>
  <c r="O105" i="4"/>
  <c r="P78" i="4"/>
  <c r="Q126" i="4"/>
  <c r="L156" i="4"/>
  <c r="O122" i="4"/>
  <c r="L69" i="4"/>
  <c r="R121" i="4"/>
  <c r="L182" i="4"/>
  <c r="O180" i="4"/>
  <c r="Q47" i="4"/>
  <c r="Q181" i="4"/>
  <c r="N105" i="4"/>
  <c r="Q24" i="4"/>
  <c r="O161" i="4"/>
  <c r="M43" i="4"/>
  <c r="N186" i="4"/>
  <c r="N20" i="4"/>
  <c r="M116" i="4"/>
  <c r="Q109" i="4"/>
  <c r="N57" i="4"/>
  <c r="P132" i="4"/>
  <c r="L139" i="4"/>
  <c r="M114" i="4"/>
  <c r="L21" i="4"/>
  <c r="R44" i="4"/>
  <c r="N124" i="4"/>
  <c r="O82" i="4"/>
  <c r="M137" i="4"/>
  <c r="R41" i="4"/>
  <c r="O158" i="4"/>
  <c r="L98" i="4"/>
  <c r="P175" i="4"/>
  <c r="R204" i="4"/>
  <c r="O17" i="4"/>
  <c r="P161" i="4"/>
  <c r="P173" i="4"/>
  <c r="R150" i="4"/>
  <c r="P16" i="4"/>
  <c r="O125" i="4"/>
  <c r="R159" i="4"/>
  <c r="R183" i="4"/>
  <c r="N200" i="4"/>
  <c r="N109" i="4"/>
  <c r="O94" i="4"/>
  <c r="Q208" i="4"/>
  <c r="L154" i="4"/>
  <c r="L32" i="4"/>
  <c r="P194" i="4"/>
  <c r="N72" i="4"/>
  <c r="Q140" i="4"/>
  <c r="M55" i="4"/>
  <c r="Q128" i="4"/>
  <c r="P148" i="4"/>
  <c r="R14" i="4"/>
  <c r="P188" i="4"/>
  <c r="Q116" i="4"/>
  <c r="P203" i="4"/>
  <c r="Q34" i="4"/>
  <c r="R95" i="4"/>
  <c r="O87" i="4"/>
  <c r="N198" i="4"/>
  <c r="P142" i="4"/>
  <c r="O83" i="4"/>
  <c r="O147" i="4"/>
  <c r="O44" i="4"/>
  <c r="N129" i="4"/>
  <c r="P178" i="4"/>
  <c r="M170" i="4"/>
  <c r="N122" i="4"/>
  <c r="L29" i="4"/>
  <c r="Q175" i="4"/>
  <c r="N87" i="4"/>
  <c r="L122" i="4"/>
  <c r="M63" i="4"/>
  <c r="N213" i="4"/>
  <c r="L16" i="4"/>
  <c r="M96" i="4"/>
  <c r="Q102" i="4"/>
  <c r="O202" i="4"/>
  <c r="P131" i="4"/>
  <c r="R77" i="4"/>
  <c r="N202" i="4"/>
  <c r="R110" i="4"/>
  <c r="M92" i="4"/>
  <c r="N192" i="4"/>
  <c r="Q92" i="4"/>
  <c r="O157" i="4"/>
  <c r="L161" i="4"/>
  <c r="L18" i="4"/>
  <c r="P77" i="4"/>
  <c r="Q199" i="4"/>
  <c r="R122" i="4"/>
  <c r="N50" i="4"/>
  <c r="P33" i="4"/>
  <c r="Q174" i="4"/>
  <c r="Q132" i="4"/>
  <c r="L51" i="4"/>
  <c r="L62" i="4"/>
  <c r="Q150" i="4"/>
  <c r="Q146" i="4"/>
  <c r="L136" i="4"/>
  <c r="Q108" i="4"/>
  <c r="R130" i="4"/>
  <c r="Q35" i="4"/>
  <c r="R62" i="4"/>
  <c r="P70" i="4"/>
  <c r="N92" i="4"/>
  <c r="O75" i="4"/>
  <c r="O177" i="4"/>
  <c r="L170" i="4"/>
  <c r="L26" i="4"/>
  <c r="N83" i="4"/>
  <c r="P206" i="4"/>
  <c r="P72" i="4"/>
  <c r="Q164" i="4"/>
  <c r="O176" i="4"/>
  <c r="M181" i="4"/>
  <c r="O95" i="4"/>
  <c r="N171" i="4"/>
  <c r="R101" i="4"/>
  <c r="R125" i="4"/>
  <c r="L129" i="4"/>
  <c r="Q205" i="4"/>
  <c r="Q77" i="4"/>
  <c r="R120" i="4"/>
  <c r="M23" i="4"/>
  <c r="N156" i="4"/>
  <c r="N165" i="4"/>
  <c r="N111" i="4"/>
  <c r="N76" i="4"/>
  <c r="O148" i="4"/>
  <c r="L189" i="4"/>
  <c r="P37" i="4"/>
  <c r="O99" i="4"/>
  <c r="N45" i="4"/>
  <c r="O127" i="4"/>
  <c r="R89" i="4"/>
  <c r="N179" i="4"/>
  <c r="M64" i="4"/>
  <c r="P97" i="4"/>
  <c r="R106" i="4"/>
  <c r="P62" i="4"/>
  <c r="M196" i="4"/>
  <c r="R212" i="4"/>
  <c r="O50" i="4"/>
  <c r="N26" i="4"/>
  <c r="N78" i="4"/>
  <c r="R55" i="4"/>
  <c r="L85" i="4"/>
  <c r="Q204" i="4"/>
  <c r="R75" i="4"/>
  <c r="N191" i="4"/>
  <c r="O181" i="4"/>
  <c r="Q46" i="4"/>
  <c r="R195" i="4"/>
  <c r="Q113" i="4"/>
  <c r="N53" i="4"/>
  <c r="Q59" i="4"/>
  <c r="L195" i="4"/>
  <c r="Q39" i="4"/>
  <c r="M68" i="4"/>
  <c r="L179" i="4"/>
  <c r="R157" i="4"/>
  <c r="L135" i="4"/>
  <c r="Q14" i="4"/>
  <c r="M169" i="4"/>
  <c r="O138" i="4"/>
  <c r="O100" i="4"/>
  <c r="L158" i="4"/>
  <c r="L103" i="4"/>
  <c r="P74" i="4"/>
  <c r="R202" i="4"/>
  <c r="P59" i="4"/>
  <c r="O55" i="4"/>
  <c r="Q188" i="4"/>
  <c r="L87" i="4"/>
  <c r="N151" i="4"/>
  <c r="N46" i="4"/>
  <c r="R197" i="4"/>
  <c r="N167" i="4"/>
  <c r="R213" i="4"/>
  <c r="N79" i="4"/>
  <c r="N149" i="4"/>
  <c r="O201" i="4"/>
  <c r="Q198" i="4"/>
  <c r="P192" i="4"/>
  <c r="L197" i="4"/>
  <c r="N205" i="4"/>
  <c r="L196" i="4"/>
  <c r="Q42" i="4"/>
  <c r="N89" i="4"/>
  <c r="P31" i="4"/>
  <c r="O60" i="4"/>
  <c r="M95" i="4"/>
  <c r="Q52" i="4"/>
  <c r="Q66" i="4"/>
  <c r="L23" i="4"/>
  <c r="N188" i="4"/>
  <c r="R54" i="4"/>
  <c r="R16" i="4"/>
  <c r="M82" i="4"/>
  <c r="L75" i="4"/>
  <c r="N133" i="4"/>
  <c r="O59" i="4"/>
  <c r="P144" i="4"/>
  <c r="N95" i="4"/>
  <c r="P112" i="4"/>
  <c r="L126" i="4"/>
  <c r="Q203" i="4"/>
  <c r="M79" i="4"/>
  <c r="P183" i="4"/>
  <c r="R186" i="4"/>
  <c r="R31" i="4"/>
  <c r="Q194" i="4"/>
  <c r="L27" i="4"/>
  <c r="L39" i="4"/>
  <c r="R185" i="4"/>
  <c r="P127" i="4"/>
  <c r="L40" i="4"/>
  <c r="Q180" i="4"/>
  <c r="N39" i="4"/>
  <c r="N206" i="4"/>
  <c r="M54" i="4"/>
  <c r="M27" i="4"/>
  <c r="N18" i="4"/>
  <c r="N106" i="4"/>
  <c r="R129" i="4"/>
  <c r="R207" i="4"/>
  <c r="Q131" i="4"/>
  <c r="N69" i="4"/>
  <c r="Q149" i="4"/>
  <c r="O142" i="4"/>
  <c r="R104" i="4"/>
  <c r="P169" i="4"/>
  <c r="Q27" i="4"/>
  <c r="R111" i="4"/>
  <c r="M190" i="4"/>
  <c r="L174" i="4"/>
  <c r="L22" i="4"/>
  <c r="P43" i="4"/>
  <c r="R149" i="4"/>
  <c r="O34" i="4"/>
  <c r="M156" i="4"/>
  <c r="Q151" i="4"/>
  <c r="O19" i="4"/>
  <c r="N207" i="4"/>
  <c r="R88" i="4"/>
  <c r="M155" i="4"/>
  <c r="N102" i="4"/>
  <c r="L125" i="4"/>
  <c r="P107" i="4"/>
  <c r="L181" i="4"/>
  <c r="O212" i="4"/>
  <c r="O135" i="4"/>
  <c r="R170" i="4"/>
  <c r="N183" i="4"/>
  <c r="O200" i="4"/>
  <c r="P87" i="4"/>
  <c r="Q69" i="4"/>
  <c r="P79" i="4"/>
  <c r="P48" i="4"/>
  <c r="L34" i="4"/>
  <c r="M62" i="4"/>
  <c r="P29" i="4"/>
  <c r="R206" i="4"/>
  <c r="N210" i="4"/>
  <c r="O79" i="4"/>
  <c r="M83" i="4"/>
  <c r="O101" i="4"/>
  <c r="P135" i="4"/>
  <c r="R87" i="4"/>
  <c r="L88" i="4"/>
  <c r="L106" i="4"/>
  <c r="R90" i="4"/>
  <c r="N209" i="4"/>
  <c r="L133" i="4"/>
  <c r="M50" i="4"/>
  <c r="M136" i="4"/>
  <c r="Q43" i="4"/>
  <c r="N145" i="4"/>
  <c r="M97" i="4"/>
  <c r="L152" i="4"/>
  <c r="M201" i="4"/>
  <c r="M76" i="4"/>
  <c r="R53" i="4"/>
  <c r="L37" i="4"/>
  <c r="O156" i="4"/>
  <c r="O189" i="4"/>
  <c r="M197" i="4"/>
  <c r="O22" i="4"/>
  <c r="N58" i="4"/>
  <c r="O143" i="4"/>
  <c r="P115" i="4"/>
  <c r="P35" i="4"/>
  <c r="R162" i="4"/>
  <c r="M24" i="4"/>
  <c r="Q176" i="4"/>
  <c r="O114" i="4"/>
  <c r="N81" i="4"/>
  <c r="O31" i="4"/>
  <c r="M16" i="4"/>
  <c r="L82" i="4"/>
  <c r="R128" i="4"/>
  <c r="Q80" i="4"/>
  <c r="P113" i="4"/>
  <c r="L24" i="4"/>
  <c r="L157" i="4"/>
  <c r="O131" i="4"/>
  <c r="Q37" i="4"/>
  <c r="P151" i="4"/>
  <c r="P24" i="4"/>
  <c r="P198" i="4"/>
  <c r="Q85" i="4"/>
  <c r="Q53" i="4"/>
  <c r="L42" i="4"/>
  <c r="N44" i="4"/>
  <c r="Q162" i="4"/>
  <c r="L58" i="4"/>
  <c r="M71" i="4"/>
  <c r="Q84" i="4"/>
  <c r="Q156" i="4"/>
  <c r="O175" i="4"/>
  <c r="R175" i="4"/>
  <c r="O52" i="4"/>
  <c r="M147" i="4"/>
  <c r="Q127" i="4"/>
  <c r="N187" i="4"/>
  <c r="M112" i="4"/>
  <c r="M67" i="4"/>
  <c r="L50" i="4"/>
  <c r="O185" i="4"/>
  <c r="P158" i="4"/>
  <c r="O174" i="4"/>
  <c r="M124" i="4"/>
  <c r="M34" i="4"/>
  <c r="N65" i="4"/>
  <c r="L147" i="4"/>
  <c r="M208" i="4"/>
  <c r="R24" i="4"/>
  <c r="P45" i="4"/>
  <c r="O66" i="4"/>
  <c r="O103" i="4"/>
  <c r="P137" i="4"/>
  <c r="P47" i="4"/>
  <c r="L31" i="4"/>
  <c r="M158" i="4"/>
  <c r="L194" i="4"/>
  <c r="O124" i="4"/>
  <c r="P177" i="4"/>
  <c r="R96" i="4"/>
  <c r="M101" i="4"/>
  <c r="P42" i="4"/>
  <c r="Q97" i="4"/>
  <c r="L213" i="4"/>
  <c r="R105" i="4"/>
  <c r="P39" i="4"/>
  <c r="R168" i="4"/>
  <c r="P100" i="4"/>
  <c r="O119" i="4"/>
  <c r="N141" i="4"/>
  <c r="Q170" i="4"/>
  <c r="M86" i="4"/>
  <c r="Q51" i="4"/>
  <c r="N14" i="4"/>
  <c r="L146" i="4"/>
  <c r="R30" i="4"/>
  <c r="M164" i="4"/>
  <c r="Q54" i="4"/>
  <c r="Q56" i="4"/>
  <c r="N112" i="4"/>
  <c r="N211" i="4"/>
  <c r="N52" i="4"/>
  <c r="L144" i="4"/>
  <c r="R138" i="4"/>
  <c r="Q90" i="4"/>
  <c r="L77" i="4"/>
  <c r="M175" i="4"/>
  <c r="R59" i="4"/>
  <c r="P205" i="4"/>
  <c r="N47" i="4"/>
  <c r="Q25" i="4"/>
  <c r="N99" i="4"/>
  <c r="Q100" i="4"/>
  <c r="Q197" i="4"/>
  <c r="M176" i="4"/>
  <c r="Q193" i="4"/>
  <c r="R48" i="4"/>
  <c r="R164" i="4"/>
  <c r="O65" i="4"/>
  <c r="N27" i="4"/>
  <c r="M26" i="4"/>
  <c r="L148" i="4"/>
  <c r="M172" i="4"/>
  <c r="L155" i="4"/>
  <c r="O89" i="4"/>
  <c r="M89" i="4"/>
  <c r="R34" i="4"/>
  <c r="Q171" i="4"/>
  <c r="L163" i="4"/>
  <c r="M183" i="4"/>
  <c r="M185" i="4"/>
  <c r="O57" i="4"/>
  <c r="P207" i="4"/>
  <c r="L90" i="4"/>
  <c r="M189" i="4"/>
  <c r="R208" i="4"/>
  <c r="P110" i="4"/>
  <c r="O171" i="4"/>
  <c r="N100" i="4"/>
  <c r="M51" i="4"/>
  <c r="Q20" i="4"/>
  <c r="R66" i="4"/>
  <c r="L142" i="4"/>
  <c r="N66" i="4"/>
  <c r="L167" i="4"/>
  <c r="R181" i="4"/>
  <c r="P174" i="4"/>
  <c r="R51" i="4"/>
  <c r="O39" i="4"/>
  <c r="L60" i="4"/>
  <c r="L19" i="4"/>
  <c r="R178" i="4"/>
  <c r="M56" i="4"/>
  <c r="P128" i="4"/>
  <c r="R81" i="4"/>
  <c r="L176" i="4"/>
  <c r="M139" i="4"/>
  <c r="L28" i="4"/>
  <c r="Q168" i="4"/>
  <c r="O168" i="4"/>
  <c r="R46" i="4"/>
  <c r="O183" i="4"/>
  <c r="N199" i="4"/>
  <c r="Q119" i="4"/>
  <c r="L46" i="4"/>
  <c r="M47" i="4"/>
  <c r="Q86" i="4"/>
  <c r="R36" i="4"/>
  <c r="O154" i="4"/>
  <c r="M177" i="4"/>
  <c r="L116" i="4"/>
  <c r="M167" i="4"/>
  <c r="O192" i="4"/>
  <c r="M131" i="4"/>
  <c r="Q123" i="4"/>
  <c r="O33" i="4"/>
  <c r="M154" i="4"/>
  <c r="N168" i="4"/>
  <c r="N153" i="4"/>
  <c r="O109" i="4"/>
  <c r="L183" i="4"/>
  <c r="L66" i="4"/>
  <c r="M37" i="4"/>
  <c r="P51" i="4"/>
  <c r="N101" i="4"/>
  <c r="Q207" i="4"/>
  <c r="M187" i="4"/>
  <c r="Q17" i="4"/>
  <c r="M159" i="4"/>
  <c r="L184" i="4"/>
  <c r="R84" i="4"/>
  <c r="P157" i="4"/>
  <c r="R40" i="4"/>
  <c r="P23" i="4"/>
  <c r="Q177" i="4"/>
  <c r="Q139" i="4"/>
  <c r="M14" i="4"/>
  <c r="K15" i="4" s="1"/>
  <c r="L83" i="4"/>
  <c r="P106" i="4"/>
  <c r="M88" i="4"/>
  <c r="O134" i="4"/>
  <c r="N38" i="4"/>
  <c r="L73" i="4"/>
  <c r="M152" i="4"/>
  <c r="L203" i="4"/>
  <c r="P184" i="4"/>
  <c r="O29" i="4"/>
  <c r="L159" i="4"/>
  <c r="P40" i="4"/>
  <c r="R118" i="4"/>
  <c r="M199" i="4"/>
  <c r="P210" i="4"/>
  <c r="O170" i="4"/>
  <c r="O15" i="4"/>
  <c r="O204" i="4"/>
  <c r="P53" i="4"/>
  <c r="Q29" i="4"/>
  <c r="M115" i="4"/>
  <c r="M205" i="4"/>
  <c r="M161" i="4"/>
  <c r="Q83" i="4"/>
  <c r="N169" i="4"/>
  <c r="M212" i="4"/>
  <c r="Q185" i="4"/>
  <c r="P61" i="4"/>
  <c r="R144" i="4"/>
  <c r="P199" i="4"/>
  <c r="N96" i="4"/>
  <c r="N43" i="4"/>
  <c r="P108" i="4"/>
  <c r="Q136" i="4"/>
  <c r="P159" i="4"/>
  <c r="N48" i="4"/>
  <c r="L198" i="4"/>
  <c r="P153" i="4"/>
  <c r="M84" i="4"/>
  <c r="R107" i="4"/>
  <c r="N204" i="4"/>
  <c r="L36" i="4"/>
  <c r="O27" i="4"/>
  <c r="N147" i="4"/>
  <c r="Q19" i="4"/>
  <c r="Q57" i="4"/>
  <c r="R198" i="4"/>
  <c r="R43" i="4"/>
  <c r="R173" i="4"/>
  <c r="M19" i="4"/>
  <c r="M117" i="4"/>
  <c r="M106" i="4"/>
  <c r="P182" i="4"/>
  <c r="N173" i="4"/>
  <c r="M90" i="4"/>
  <c r="Q153" i="4"/>
  <c r="Q118" i="4"/>
  <c r="M102" i="4"/>
  <c r="M65" i="4"/>
  <c r="P14" i="4"/>
  <c r="L178" i="4"/>
  <c r="P25" i="4"/>
  <c r="N158" i="4"/>
  <c r="L175" i="4"/>
  <c r="L130" i="4"/>
  <c r="P65" i="4"/>
  <c r="N70" i="4"/>
  <c r="M103" i="4"/>
  <c r="Q138" i="4"/>
  <c r="N22" i="4"/>
  <c r="L110" i="4"/>
  <c r="P123" i="4"/>
  <c r="R37" i="4"/>
  <c r="L99" i="4"/>
  <c r="N160" i="4"/>
  <c r="O182" i="4"/>
  <c r="P103" i="4"/>
  <c r="P22" i="4"/>
  <c r="L210" i="4"/>
  <c r="R146" i="4"/>
  <c r="M36" i="4"/>
  <c r="P191" i="4"/>
  <c r="R141" i="4"/>
  <c r="M81" i="4"/>
  <c r="Q78" i="4"/>
  <c r="O210" i="4"/>
  <c r="L190" i="4"/>
  <c r="O56" i="4"/>
  <c r="R22" i="4"/>
  <c r="O77" i="4"/>
  <c r="O152" i="4"/>
  <c r="R58" i="4"/>
  <c r="Q31" i="4"/>
  <c r="M111" i="4"/>
  <c r="P30" i="4"/>
  <c r="Q16" i="4"/>
  <c r="R192" i="4"/>
  <c r="R15" i="4"/>
  <c r="P94" i="4"/>
  <c r="O21" i="4"/>
  <c r="P120" i="4"/>
  <c r="N196" i="4"/>
  <c r="Q36" i="4"/>
  <c r="N175" i="4"/>
  <c r="P180" i="4"/>
  <c r="O26" i="4"/>
  <c r="O129" i="4"/>
  <c r="N88" i="4"/>
  <c r="M191" i="4"/>
  <c r="N40" i="4"/>
  <c r="P167" i="4"/>
  <c r="N33" i="4"/>
  <c r="P114" i="4"/>
  <c r="Q144" i="4"/>
  <c r="Q94" i="4"/>
  <c r="R166" i="4"/>
  <c r="P81" i="4"/>
  <c r="M151" i="4"/>
  <c r="O197" i="4"/>
  <c r="L107" i="4"/>
  <c r="O195" i="4"/>
  <c r="O151" i="4"/>
  <c r="R18" i="4"/>
  <c r="N137" i="4"/>
  <c r="N30" i="4"/>
  <c r="M113" i="4"/>
  <c r="O54" i="4"/>
  <c r="N118" i="4"/>
  <c r="N185" i="4"/>
  <c r="N190" i="4"/>
  <c r="R67" i="4"/>
  <c r="O140" i="4"/>
  <c r="M149" i="4"/>
  <c r="P197" i="4"/>
  <c r="M57" i="4"/>
  <c r="Q178" i="4"/>
  <c r="Q18" i="4"/>
  <c r="N42" i="4"/>
  <c r="P143" i="4"/>
  <c r="L171" i="4"/>
  <c r="L70" i="4"/>
  <c r="M180" i="4"/>
  <c r="R119" i="4"/>
  <c r="O166" i="4"/>
  <c r="O145" i="4"/>
  <c r="O40" i="4"/>
  <c r="R82" i="4"/>
  <c r="Q186" i="4"/>
  <c r="P145" i="4"/>
  <c r="O49" i="4"/>
  <c r="R145" i="4"/>
  <c r="O61" i="4"/>
  <c r="M168" i="4"/>
  <c r="P196" i="4"/>
  <c r="R33" i="4"/>
  <c r="R182" i="4"/>
  <c r="N98" i="4"/>
  <c r="M93" i="4"/>
  <c r="Q152" i="4"/>
  <c r="N71" i="4"/>
  <c r="M210" i="4"/>
  <c r="L211" i="4"/>
  <c r="R151" i="4"/>
  <c r="L199" i="4"/>
  <c r="O28" i="4"/>
  <c r="P105" i="4"/>
  <c r="L65" i="4"/>
  <c r="N113" i="4"/>
  <c r="M39" i="4"/>
  <c r="N62" i="4"/>
  <c r="R154" i="4"/>
  <c r="N161" i="4"/>
  <c r="R201" i="4"/>
  <c r="M182" i="4"/>
  <c r="O96" i="4"/>
  <c r="R26" i="4"/>
  <c r="P130" i="4"/>
  <c r="Q213" i="4"/>
  <c r="N116" i="4"/>
  <c r="Q129" i="4"/>
  <c r="L145" i="4"/>
  <c r="R71" i="4"/>
  <c r="L59" i="4"/>
  <c r="N24" i="4"/>
  <c r="L25" i="4"/>
  <c r="R176" i="4"/>
  <c r="O178" i="4"/>
  <c r="P52" i="4"/>
  <c r="N140" i="4"/>
  <c r="M80" i="4"/>
  <c r="L109" i="4"/>
  <c r="L118" i="4"/>
  <c r="Q40" i="4"/>
  <c r="O35" i="4"/>
  <c r="R92" i="4"/>
  <c r="O104" i="4"/>
  <c r="Q65" i="4"/>
  <c r="Q202" i="4"/>
  <c r="N31" i="4"/>
  <c r="M20" i="4"/>
  <c r="M198" i="4"/>
  <c r="L104" i="4"/>
  <c r="O110" i="4"/>
  <c r="P46" i="4"/>
  <c r="R200" i="4"/>
  <c r="L91" i="4"/>
  <c r="L143" i="4"/>
  <c r="R49" i="4"/>
  <c r="N108" i="4"/>
  <c r="N123" i="4"/>
  <c r="R177" i="4"/>
  <c r="O130" i="4"/>
  <c r="P60" i="4"/>
  <c r="M25" i="4"/>
  <c r="M46" i="4"/>
  <c r="O91" i="4"/>
  <c r="P55" i="4"/>
  <c r="O45" i="4"/>
  <c r="M18" i="4"/>
  <c r="M29" i="4"/>
  <c r="O153" i="4"/>
  <c r="N126" i="4"/>
  <c r="M31" i="4"/>
  <c r="N55" i="4"/>
  <c r="L149" i="4"/>
  <c r="Q147" i="4"/>
  <c r="L128" i="4"/>
  <c r="N23" i="4"/>
  <c r="R60" i="4"/>
  <c r="P102" i="4"/>
  <c r="Q15" i="4"/>
  <c r="P21" i="4"/>
  <c r="R191" i="4"/>
  <c r="O86" i="4"/>
  <c r="O113" i="4"/>
  <c r="P82" i="4"/>
  <c r="P50" i="4"/>
  <c r="R160" i="4"/>
  <c r="M162" i="4"/>
  <c r="L153" i="4"/>
  <c r="O62" i="4"/>
  <c r="Q143" i="4"/>
  <c r="P134" i="4"/>
  <c r="Q184" i="4"/>
  <c r="Q67" i="4"/>
  <c r="L44" i="4"/>
  <c r="N130" i="4"/>
  <c r="P195" i="4"/>
  <c r="R163" i="4"/>
  <c r="R114" i="4"/>
  <c r="Q145" i="4"/>
  <c r="R148" i="4"/>
  <c r="Q88" i="4"/>
  <c r="Q155" i="4"/>
  <c r="M42" i="4"/>
  <c r="L15" i="4"/>
  <c r="N174" i="4"/>
  <c r="P54" i="4"/>
  <c r="M75" i="4"/>
  <c r="M118" i="4"/>
  <c r="R64" i="4"/>
  <c r="N61" i="4"/>
  <c r="R47" i="4"/>
  <c r="O64" i="4"/>
  <c r="R112" i="4"/>
  <c r="O208" i="4"/>
  <c r="M174" i="4"/>
  <c r="M107" i="4"/>
  <c r="Q91" i="4"/>
  <c r="O51" i="4"/>
  <c r="Q82" i="4"/>
  <c r="Q121" i="4"/>
  <c r="L89" i="4"/>
  <c r="R97" i="4"/>
  <c r="R194" i="4"/>
  <c r="P27" i="4"/>
  <c r="M150" i="4"/>
  <c r="P140" i="4"/>
  <c r="Q148" i="4"/>
  <c r="Q137" i="4"/>
  <c r="L127" i="4"/>
  <c r="R83" i="4"/>
  <c r="L120" i="4"/>
  <c r="P133" i="4"/>
  <c r="O133" i="4"/>
  <c r="P147" i="4"/>
  <c r="O84" i="4"/>
  <c r="M130" i="4"/>
  <c r="Q62" i="4"/>
  <c r="M77" i="4"/>
  <c r="M48" i="4"/>
  <c r="O199" i="4"/>
  <c r="N127" i="4"/>
  <c r="N194" i="4"/>
  <c r="R91" i="4"/>
  <c r="N16" i="4"/>
  <c r="M200" i="4"/>
  <c r="N97" i="4"/>
  <c r="Q105" i="4"/>
  <c r="Q106" i="4"/>
  <c r="N114" i="4"/>
  <c r="N148" i="4"/>
  <c r="N104" i="4"/>
  <c r="P41" i="4"/>
  <c r="R52" i="4"/>
  <c r="Q22" i="4"/>
  <c r="P154" i="4"/>
  <c r="O207" i="4"/>
  <c r="N164" i="4"/>
  <c r="Q70" i="4"/>
  <c r="N77" i="4"/>
  <c r="P57" i="4"/>
  <c r="L208" i="4"/>
  <c r="R57" i="4"/>
  <c r="Q68" i="4"/>
  <c r="Q172" i="4"/>
  <c r="M129" i="4"/>
  <c r="N110" i="4"/>
  <c r="L168" i="4"/>
  <c r="M203" i="4"/>
  <c r="L160" i="4"/>
  <c r="R65" i="4"/>
  <c r="L202" i="4"/>
  <c r="Q195" i="4"/>
  <c r="M128" i="4"/>
  <c r="L45" i="4"/>
  <c r="M213" i="4"/>
  <c r="R63" i="4"/>
  <c r="R165" i="4"/>
  <c r="O206" i="4"/>
  <c r="P186" i="4"/>
  <c r="N180" i="4"/>
  <c r="L150" i="4"/>
  <c r="R127" i="4"/>
  <c r="R161" i="4"/>
  <c r="M186" i="4"/>
  <c r="L117" i="4"/>
  <c r="L81" i="4"/>
  <c r="P64" i="4"/>
  <c r="M121" i="4"/>
  <c r="L67" i="4"/>
  <c r="R20" i="4"/>
  <c r="Q103" i="4"/>
  <c r="O123" i="4"/>
  <c r="Q201" i="4"/>
  <c r="L134" i="4"/>
  <c r="M99" i="4"/>
  <c r="M87" i="4"/>
  <c r="P116" i="4"/>
  <c r="N176" i="4"/>
  <c r="R203" i="4"/>
  <c r="L112" i="4"/>
  <c r="O188" i="4"/>
  <c r="N154" i="4"/>
  <c r="N63" i="4"/>
  <c r="Q45" i="4"/>
  <c r="O159" i="4"/>
  <c r="L86" i="4"/>
  <c r="P26" i="4"/>
  <c r="L138" i="4"/>
  <c r="O71" i="4"/>
  <c r="L206" i="4"/>
  <c r="O38" i="4"/>
  <c r="Q182" i="4"/>
  <c r="P125" i="4"/>
  <c r="O169" i="4"/>
  <c r="N177" i="4"/>
  <c r="N75" i="4"/>
  <c r="N189" i="4"/>
  <c r="Q44" i="4"/>
  <c r="O164" i="4"/>
  <c r="P185" i="4"/>
  <c r="L173" i="4"/>
  <c r="L96" i="4"/>
  <c r="O186" i="4"/>
  <c r="O126" i="4"/>
  <c r="R39" i="4"/>
  <c r="L49" i="4"/>
  <c r="N37" i="4"/>
  <c r="R99" i="4"/>
  <c r="N134" i="4"/>
  <c r="N64" i="4"/>
  <c r="Q104" i="4"/>
  <c r="L108" i="4"/>
  <c r="L212" i="4"/>
  <c r="M69" i="4"/>
  <c r="P117" i="4"/>
  <c r="O20" i="4"/>
  <c r="R86" i="4"/>
  <c r="L165" i="4"/>
  <c r="M207" i="4"/>
  <c r="M195" i="4"/>
  <c r="O43" i="4"/>
  <c r="P71" i="4"/>
  <c r="L100" i="4"/>
  <c r="M40" i="4"/>
  <c r="L43" i="4"/>
  <c r="O102" i="4"/>
  <c r="R38" i="4"/>
  <c r="P19" i="4"/>
  <c r="R179" i="4"/>
  <c r="O74" i="4"/>
  <c r="L205" i="4"/>
  <c r="R135" i="4"/>
  <c r="N21" i="4"/>
  <c r="R93" i="4"/>
  <c r="M122" i="4"/>
  <c r="N128" i="4"/>
  <c r="M78" i="4"/>
  <c r="Q209" i="4"/>
  <c r="N203" i="4"/>
  <c r="O205" i="4"/>
  <c r="M165" i="4"/>
  <c r="Q26" i="4"/>
  <c r="M49" i="4"/>
  <c r="M53" i="4"/>
  <c r="L141" i="4"/>
  <c r="N125" i="4"/>
  <c r="O58" i="4"/>
  <c r="L56" i="4"/>
  <c r="P126" i="4"/>
  <c r="N91" i="4"/>
  <c r="N35" i="4"/>
  <c r="L132" i="4"/>
  <c r="L115" i="4"/>
  <c r="N74" i="4"/>
  <c r="P212" i="4"/>
  <c r="P84" i="4"/>
  <c r="M127" i="4"/>
  <c r="P34" i="4"/>
  <c r="R50" i="4"/>
  <c r="Q196" i="4"/>
  <c r="L95" i="4"/>
  <c r="Q114" i="4"/>
  <c r="R29" i="4"/>
  <c r="P168" i="4"/>
  <c r="P69" i="4"/>
  <c r="R117" i="4"/>
  <c r="Q157" i="4"/>
  <c r="O160" i="4"/>
  <c r="R116" i="4"/>
  <c r="L54" i="4"/>
  <c r="O81" i="4"/>
  <c r="R17" i="4"/>
  <c r="M211" i="4"/>
  <c r="Q60" i="4"/>
  <c r="Q135" i="4"/>
  <c r="N59" i="4"/>
  <c r="N117" i="4"/>
  <c r="Q30" i="4"/>
  <c r="O68" i="4"/>
  <c r="R152" i="4"/>
  <c r="L41" i="4"/>
  <c r="Q154" i="4"/>
  <c r="Q63" i="4"/>
  <c r="N80" i="4"/>
  <c r="L185" i="4"/>
  <c r="N135" i="4"/>
  <c r="R21" i="4"/>
  <c r="Q95" i="4"/>
  <c r="P101" i="4"/>
  <c r="M143" i="4"/>
  <c r="M178" i="4"/>
  <c r="M204" i="4"/>
  <c r="Q210" i="4"/>
  <c r="L63" i="4"/>
  <c r="R196" i="4"/>
  <c r="P176" i="4"/>
  <c r="M126" i="4"/>
  <c r="N82" i="4"/>
  <c r="Q187" i="4"/>
  <c r="M135" i="4"/>
  <c r="N152" i="4"/>
  <c r="P165" i="4"/>
  <c r="L187" i="4"/>
  <c r="M142" i="4"/>
  <c r="M105" i="4"/>
  <c r="R193" i="4"/>
  <c r="O73" i="4"/>
  <c r="Q165" i="4"/>
  <c r="M179" i="4"/>
  <c r="Q167" i="4"/>
  <c r="N29" i="4"/>
  <c r="M60" i="4"/>
  <c r="L201" i="4"/>
  <c r="L55" i="4"/>
  <c r="P119" i="4"/>
  <c r="O115" i="4"/>
  <c r="P201" i="4"/>
  <c r="P66" i="4"/>
  <c r="R134" i="4"/>
  <c r="Q179" i="4"/>
  <c r="O14" i="4"/>
  <c r="P171" i="4"/>
  <c r="P90" i="4"/>
  <c r="O18" i="4"/>
  <c r="L166" i="4"/>
  <c r="N54" i="4"/>
  <c r="N142" i="4"/>
  <c r="Q200" i="4"/>
  <c r="N94" i="4"/>
  <c r="R156" i="4"/>
  <c r="L162" i="4"/>
  <c r="N60" i="4"/>
  <c r="M21" i="4"/>
  <c r="O41" i="4"/>
  <c r="R80" i="4"/>
  <c r="M74" i="4"/>
  <c r="R28" i="4"/>
  <c r="N19" i="4"/>
  <c r="Q96" i="4"/>
  <c r="P152" i="4"/>
  <c r="L94" i="4"/>
  <c r="P160" i="4"/>
  <c r="M72" i="4"/>
  <c r="O211" i="4"/>
  <c r="N25" i="4"/>
  <c r="P111" i="4"/>
  <c r="Q61" i="4"/>
  <c r="L38" i="4"/>
  <c r="M194" i="4"/>
  <c r="Q117" i="4"/>
  <c r="Q141" i="4"/>
  <c r="Q111" i="4"/>
  <c r="M171" i="4"/>
  <c r="Q124" i="4"/>
  <c r="R210" i="4"/>
  <c r="M59" i="4"/>
  <c r="O167" i="4"/>
  <c r="N84" i="4"/>
  <c r="K16" i="4" l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S362" i="1"/>
  <c r="S363" i="1" l="1"/>
  <c r="K89" i="4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l="1"/>
  <c r="S364" i="1"/>
  <c r="K131" i="4" l="1"/>
  <c r="S365" i="1"/>
  <c r="K132" i="4" l="1"/>
  <c r="S375" i="1"/>
  <c r="K133" i="4" l="1"/>
  <c r="S377" i="1"/>
  <c r="K134" i="4" l="1"/>
  <c r="S378" i="1"/>
  <c r="K135" i="4" l="1"/>
  <c r="S380" i="1"/>
  <c r="K136" i="4" l="1"/>
  <c r="S381" i="1"/>
  <c r="K137" i="4" l="1"/>
  <c r="S382" i="1"/>
  <c r="K138" i="4" l="1"/>
  <c r="S383" i="1"/>
  <c r="L122" i="3" s="1"/>
  <c r="J153" i="3"/>
  <c r="L147" i="3"/>
  <c r="J144" i="3"/>
  <c r="I127" i="3"/>
  <c r="K114" i="3"/>
  <c r="J134" i="3"/>
  <c r="K161" i="3"/>
  <c r="K118" i="3"/>
  <c r="J155" i="3"/>
  <c r="I126" i="3"/>
  <c r="L163" i="3"/>
  <c r="I113" i="3"/>
  <c r="K119" i="3"/>
  <c r="J162" i="3"/>
  <c r="J160" i="3"/>
  <c r="K164" i="3"/>
  <c r="L145" i="3"/>
  <c r="K134" i="3"/>
  <c r="J140" i="3"/>
  <c r="J130" i="3"/>
  <c r="J156" i="3"/>
  <c r="K124" i="3"/>
  <c r="L137" i="3"/>
  <c r="K155" i="3"/>
  <c r="K137" i="3"/>
  <c r="J151" i="3"/>
  <c r="K158" i="3"/>
  <c r="J164" i="3"/>
  <c r="K162" i="3"/>
  <c r="I119" i="3"/>
  <c r="I159" i="3"/>
  <c r="J131" i="3"/>
  <c r="K154" i="3"/>
  <c r="J154" i="3"/>
  <c r="J143" i="3"/>
  <c r="K156" i="3"/>
  <c r="J118" i="3"/>
  <c r="L161" i="3"/>
  <c r="J121" i="3"/>
  <c r="K132" i="3"/>
  <c r="I153" i="3"/>
  <c r="J132" i="3"/>
  <c r="I138" i="3"/>
  <c r="J141" i="3"/>
  <c r="I139" i="3"/>
  <c r="L116" i="3"/>
  <c r="K120" i="3"/>
  <c r="I133" i="3"/>
  <c r="L128" i="3"/>
  <c r="K110" i="3"/>
  <c r="I145" i="3"/>
  <c r="J112" i="3"/>
  <c r="L155" i="3"/>
  <c r="L114" i="3"/>
  <c r="I116" i="3"/>
  <c r="L153" i="3"/>
  <c r="K112" i="3"/>
  <c r="J163" i="3"/>
  <c r="K148" i="3"/>
  <c r="I122" i="3"/>
  <c r="J145" i="3"/>
  <c r="J111" i="3"/>
  <c r="J128" i="3"/>
  <c r="K142" i="3"/>
  <c r="I142" i="3"/>
  <c r="I147" i="3"/>
  <c r="J110" i="3"/>
  <c r="I121" i="3"/>
  <c r="L124" i="3"/>
  <c r="I125" i="3"/>
  <c r="I137" i="3"/>
  <c r="L117" i="3"/>
  <c r="L152" i="3"/>
  <c r="K139" i="3"/>
  <c r="K163" i="3"/>
  <c r="K133" i="3"/>
  <c r="L139" i="3"/>
  <c r="I158" i="3"/>
  <c r="J127" i="3"/>
  <c r="K113" i="3"/>
  <c r="I136" i="3"/>
  <c r="J150" i="3"/>
  <c r="J120" i="3"/>
  <c r="L126" i="3"/>
  <c r="L113" i="3"/>
  <c r="J161" i="3"/>
  <c r="I161" i="3"/>
  <c r="K149" i="3"/>
  <c r="L158" i="3"/>
  <c r="I148" i="3"/>
  <c r="J159" i="3"/>
  <c r="J135" i="3"/>
  <c r="L135" i="3"/>
  <c r="I112" i="3"/>
  <c r="I130" i="3"/>
  <c r="L164" i="3"/>
  <c r="L134" i="3"/>
  <c r="L132" i="3"/>
  <c r="K131" i="3"/>
  <c r="K117" i="3"/>
  <c r="I149" i="3"/>
  <c r="L146" i="3"/>
  <c r="L129" i="3"/>
  <c r="L162" i="3"/>
  <c r="L125" i="3"/>
  <c r="K130" i="3"/>
  <c r="I163" i="3"/>
  <c r="L123" i="3"/>
  <c r="J157" i="3"/>
  <c r="I143" i="3"/>
  <c r="I110" i="3"/>
  <c r="K145" i="3"/>
  <c r="L131" i="3"/>
  <c r="K138" i="3"/>
  <c r="K123" i="3"/>
  <c r="K152" i="3"/>
  <c r="L119" i="3"/>
  <c r="K125" i="3"/>
  <c r="K151" i="3"/>
  <c r="J137" i="3"/>
  <c r="I146" i="3"/>
  <c r="L115" i="3"/>
  <c r="I123" i="3"/>
  <c r="J139" i="3"/>
  <c r="I131" i="3"/>
  <c r="L156" i="3"/>
  <c r="J125" i="3"/>
  <c r="I115" i="3"/>
  <c r="I156" i="3"/>
  <c r="J138" i="3"/>
  <c r="L154" i="3"/>
  <c r="K128" i="3"/>
  <c r="J123" i="3"/>
  <c r="I114" i="3"/>
  <c r="I135" i="3"/>
  <c r="I118" i="3"/>
  <c r="J119" i="3"/>
  <c r="J136" i="3"/>
  <c r="L133" i="3"/>
  <c r="K141" i="3"/>
  <c r="I160" i="3"/>
  <c r="J122" i="3"/>
  <c r="L110" i="3"/>
  <c r="J148" i="3"/>
  <c r="J129" i="3"/>
  <c r="I164" i="3"/>
  <c r="K159" i="3"/>
  <c r="J116" i="3"/>
  <c r="L112" i="3"/>
  <c r="L140" i="3"/>
  <c r="K111" i="3"/>
  <c r="I151" i="3"/>
  <c r="K126" i="3"/>
  <c r="K115" i="3"/>
  <c r="L150" i="3"/>
  <c r="I120" i="3"/>
  <c r="K129" i="3"/>
  <c r="I129" i="3"/>
  <c r="K153" i="3"/>
  <c r="J117" i="3"/>
  <c r="L148" i="3"/>
  <c r="L160" i="3"/>
  <c r="K140" i="3"/>
  <c r="L159" i="3"/>
  <c r="K122" i="3"/>
  <c r="K150" i="3"/>
  <c r="L144" i="3"/>
  <c r="I132" i="3"/>
  <c r="L120" i="3"/>
  <c r="L142" i="3"/>
  <c r="L151" i="3"/>
  <c r="I162" i="3"/>
  <c r="J126" i="3"/>
  <c r="J142" i="3"/>
  <c r="K144" i="3"/>
  <c r="J115" i="3"/>
  <c r="J147" i="3"/>
  <c r="J146" i="3"/>
  <c r="I157" i="3"/>
  <c r="K136" i="3"/>
  <c r="I140" i="3"/>
  <c r="K157" i="3"/>
  <c r="I141" i="3"/>
  <c r="L118" i="3"/>
  <c r="L141" i="3"/>
  <c r="L157" i="3"/>
  <c r="L149" i="3"/>
  <c r="L127" i="3"/>
  <c r="L143" i="3"/>
  <c r="I150" i="3"/>
  <c r="I152" i="3"/>
  <c r="K160" i="3"/>
  <c r="K147" i="3"/>
  <c r="L111" i="3"/>
  <c r="K121" i="3"/>
  <c r="K146" i="3"/>
  <c r="I128" i="3"/>
  <c r="J152" i="3"/>
  <c r="L130" i="3"/>
  <c r="I124" i="3"/>
  <c r="L138" i="3"/>
  <c r="K127" i="3"/>
  <c r="I111" i="3"/>
  <c r="J158" i="3"/>
  <c r="L121" i="3"/>
  <c r="K135" i="3"/>
  <c r="L136" i="3"/>
  <c r="J124" i="3"/>
  <c r="I155" i="3"/>
  <c r="I144" i="3"/>
  <c r="I134" i="3"/>
  <c r="K143" i="3"/>
  <c r="J113" i="3"/>
  <c r="I154" i="3"/>
  <c r="K116" i="3"/>
  <c r="K15" i="3" l="1"/>
  <c r="L41" i="3"/>
  <c r="L36" i="3"/>
  <c r="L29" i="3"/>
  <c r="J9" i="3"/>
  <c r="I8" i="3"/>
  <c r="I17" i="3"/>
  <c r="K21" i="3"/>
  <c r="L34" i="3"/>
  <c r="K42" i="3"/>
  <c r="J28" i="3"/>
  <c r="J11" i="3"/>
  <c r="J22" i="3"/>
  <c r="K7" i="3"/>
  <c r="J10" i="3"/>
  <c r="J24" i="3"/>
  <c r="L23" i="3"/>
  <c r="K23" i="3"/>
  <c r="K5" i="3"/>
  <c r="L37" i="3"/>
  <c r="J18" i="3"/>
  <c r="I5" i="3"/>
  <c r="L35" i="3"/>
  <c r="J27" i="3"/>
  <c r="I36" i="3"/>
  <c r="J17" i="3"/>
  <c r="L10" i="3"/>
  <c r="K6" i="3"/>
  <c r="J32" i="3"/>
  <c r="J29" i="3"/>
  <c r="J41" i="3"/>
  <c r="L19" i="3"/>
  <c r="J38" i="3"/>
  <c r="K34" i="3"/>
  <c r="L28" i="3"/>
  <c r="K10" i="3"/>
  <c r="I22" i="3"/>
  <c r="J21" i="3"/>
  <c r="L39" i="3"/>
  <c r="K9" i="3"/>
  <c r="K25" i="3"/>
  <c r="K40" i="3"/>
  <c r="I43" i="3"/>
  <c r="K41" i="3"/>
  <c r="L14" i="3"/>
  <c r="K14" i="3"/>
  <c r="K19" i="3"/>
  <c r="K33" i="3"/>
  <c r="I7" i="3"/>
  <c r="I27" i="3"/>
  <c r="L7" i="3"/>
  <c r="K28" i="3"/>
  <c r="I26" i="3"/>
  <c r="K17" i="3"/>
  <c r="L13" i="3"/>
  <c r="K16" i="3"/>
  <c r="L43" i="3"/>
  <c r="K8" i="3"/>
  <c r="L16" i="3"/>
  <c r="I31" i="3"/>
  <c r="I20" i="3"/>
  <c r="I33" i="3"/>
  <c r="L31" i="3"/>
  <c r="K11" i="3"/>
  <c r="K20" i="3"/>
  <c r="I29" i="3"/>
  <c r="K31" i="3"/>
  <c r="L11" i="3"/>
  <c r="L38" i="3"/>
  <c r="J20" i="3"/>
  <c r="K37" i="3"/>
  <c r="J5" i="3"/>
  <c r="K35" i="3"/>
  <c r="L12" i="3"/>
  <c r="K27" i="3"/>
  <c r="I34" i="3"/>
  <c r="J7" i="3"/>
  <c r="J13" i="3"/>
  <c r="L15" i="3"/>
  <c r="I32" i="3"/>
  <c r="K38" i="3"/>
  <c r="L25" i="3"/>
  <c r="L21" i="3"/>
  <c r="I42" i="3"/>
  <c r="K13" i="3"/>
  <c r="I14" i="3"/>
  <c r="L33" i="3"/>
  <c r="L27" i="3"/>
  <c r="J43" i="3"/>
  <c r="K36" i="3"/>
  <c r="J12" i="3"/>
  <c r="J25" i="3"/>
  <c r="K43" i="3"/>
  <c r="J8" i="3"/>
  <c r="I15" i="3"/>
  <c r="I16" i="3"/>
  <c r="I40" i="3"/>
  <c r="J40" i="3"/>
  <c r="I41" i="3"/>
  <c r="J16" i="3"/>
  <c r="J36" i="3"/>
  <c r="I39" i="3"/>
  <c r="J15" i="3"/>
  <c r="I12" i="3"/>
  <c r="K24" i="3"/>
  <c r="I37" i="3"/>
  <c r="L32" i="3"/>
  <c r="I6" i="3"/>
  <c r="K26" i="3"/>
  <c r="J37" i="3"/>
  <c r="J26" i="3"/>
  <c r="I11" i="3"/>
  <c r="L22" i="3"/>
  <c r="L20" i="3"/>
  <c r="L42" i="3"/>
  <c r="L24" i="3"/>
  <c r="I38" i="3"/>
  <c r="I23" i="3"/>
  <c r="J23" i="3"/>
  <c r="I35" i="3"/>
  <c r="K12" i="3"/>
  <c r="J14" i="3"/>
  <c r="L17" i="3"/>
  <c r="I28" i="3"/>
  <c r="L40" i="3"/>
  <c r="L26" i="3"/>
  <c r="L18" i="3"/>
  <c r="K30" i="3"/>
  <c r="J30" i="3"/>
  <c r="L6" i="3"/>
  <c r="I13" i="3"/>
  <c r="L9" i="3"/>
  <c r="K22" i="3"/>
  <c r="I18" i="3"/>
  <c r="J31" i="3"/>
  <c r="K29" i="3"/>
  <c r="J19" i="3"/>
  <c r="I24" i="3"/>
  <c r="I10" i="3"/>
  <c r="J6" i="3"/>
  <c r="L8" i="3"/>
  <c r="I25" i="3"/>
  <c r="I19" i="3"/>
  <c r="K32" i="3"/>
  <c r="J34" i="3"/>
  <c r="L5" i="3"/>
  <c r="I21" i="3"/>
  <c r="K18" i="3"/>
  <c r="K39" i="3"/>
  <c r="I30" i="3"/>
  <c r="L30" i="3"/>
  <c r="I9" i="3"/>
  <c r="J39" i="3"/>
  <c r="J35" i="3"/>
  <c r="J33" i="3"/>
  <c r="J42" i="3"/>
  <c r="L44" i="3"/>
  <c r="K44" i="3"/>
  <c r="J44" i="3"/>
  <c r="K48" i="3"/>
  <c r="J47" i="3"/>
  <c r="I46" i="3"/>
  <c r="K47" i="3"/>
  <c r="L48" i="3"/>
  <c r="I44" i="3"/>
  <c r="I48" i="3"/>
  <c r="L46" i="3"/>
  <c r="J48" i="3"/>
  <c r="J45" i="3"/>
  <c r="L45" i="3"/>
  <c r="K46" i="3"/>
  <c r="I45" i="3"/>
  <c r="L47" i="3"/>
  <c r="I47" i="3"/>
  <c r="K45" i="3"/>
  <c r="J46" i="3"/>
  <c r="L49" i="3"/>
  <c r="K67" i="3"/>
  <c r="J68" i="3"/>
  <c r="I88" i="3"/>
  <c r="L61" i="3"/>
  <c r="J55" i="3"/>
  <c r="I58" i="3"/>
  <c r="L86" i="3"/>
  <c r="J52" i="3"/>
  <c r="L60" i="3"/>
  <c r="K50" i="3"/>
  <c r="J59" i="3"/>
  <c r="I50" i="3"/>
  <c r="J70" i="3"/>
  <c r="L58" i="3"/>
  <c r="L50" i="3"/>
  <c r="I71" i="3"/>
  <c r="L87" i="3"/>
  <c r="J69" i="3"/>
  <c r="K80" i="3"/>
  <c r="L85" i="3"/>
  <c r="K66" i="3"/>
  <c r="L77" i="3"/>
  <c r="I84" i="3"/>
  <c r="J81" i="3"/>
  <c r="L82" i="3"/>
  <c r="I82" i="3"/>
  <c r="L71" i="3"/>
  <c r="I64" i="3"/>
  <c r="I79" i="3"/>
  <c r="K78" i="3"/>
  <c r="I56" i="3"/>
  <c r="L72" i="3"/>
  <c r="K54" i="3"/>
  <c r="K55" i="3"/>
  <c r="J54" i="3"/>
  <c r="L74" i="3"/>
  <c r="J49" i="3"/>
  <c r="J64" i="3"/>
  <c r="J78" i="3"/>
  <c r="L75" i="3"/>
  <c r="J65" i="3"/>
  <c r="L79" i="3"/>
  <c r="K63" i="3"/>
  <c r="K51" i="3"/>
  <c r="L65" i="3"/>
  <c r="K81" i="3"/>
  <c r="I75" i="3"/>
  <c r="I52" i="3"/>
  <c r="I54" i="3"/>
  <c r="J51" i="3"/>
  <c r="K72" i="3"/>
  <c r="I60" i="3"/>
  <c r="K69" i="3"/>
  <c r="I57" i="3"/>
  <c r="K82" i="3"/>
  <c r="K57" i="3"/>
  <c r="L55" i="3"/>
  <c r="I81" i="3"/>
  <c r="I53" i="3"/>
  <c r="J86" i="3"/>
  <c r="K56" i="3"/>
  <c r="I49" i="3"/>
  <c r="I85" i="3"/>
  <c r="K71" i="3"/>
  <c r="L70" i="3"/>
  <c r="J60" i="3"/>
  <c r="L57" i="3"/>
  <c r="K79" i="3"/>
  <c r="J71" i="3"/>
  <c r="L59" i="3"/>
  <c r="J72" i="3"/>
  <c r="L66" i="3"/>
  <c r="I72" i="3"/>
  <c r="K76" i="3"/>
  <c r="K83" i="3"/>
  <c r="J75" i="3"/>
  <c r="J87" i="3"/>
  <c r="I66" i="3"/>
  <c r="L62" i="3"/>
  <c r="I73" i="3"/>
  <c r="I83" i="3"/>
  <c r="J77" i="3"/>
  <c r="J79" i="3"/>
  <c r="L64" i="3"/>
  <c r="I74" i="3"/>
  <c r="L52" i="3"/>
  <c r="I59" i="3"/>
  <c r="J61" i="3"/>
  <c r="L53" i="3"/>
  <c r="J53" i="3"/>
  <c r="J57" i="3"/>
  <c r="L80" i="3"/>
  <c r="I69" i="3"/>
  <c r="K85" i="3"/>
  <c r="K49" i="3"/>
  <c r="L56" i="3"/>
  <c r="I61" i="3"/>
  <c r="I87" i="3"/>
  <c r="J67" i="3"/>
  <c r="I86" i="3"/>
  <c r="I76" i="3"/>
  <c r="K62" i="3"/>
  <c r="I68" i="3"/>
  <c r="J63" i="3"/>
  <c r="I63" i="3"/>
  <c r="K64" i="3"/>
  <c r="K84" i="3"/>
  <c r="I65" i="3"/>
  <c r="K59" i="3"/>
  <c r="J56" i="3"/>
  <c r="K87" i="3"/>
  <c r="L69" i="3"/>
  <c r="L76" i="3"/>
  <c r="J84" i="3"/>
  <c r="L83" i="3"/>
  <c r="I78" i="3"/>
  <c r="L63" i="3"/>
  <c r="J80" i="3"/>
  <c r="J74" i="3"/>
  <c r="K60" i="3"/>
  <c r="J83" i="3"/>
  <c r="I80" i="3"/>
  <c r="K70" i="3"/>
  <c r="K77" i="3"/>
  <c r="I51" i="3"/>
  <c r="L68" i="3"/>
  <c r="L54" i="3"/>
  <c r="L67" i="3"/>
  <c r="J88" i="3"/>
  <c r="J66" i="3"/>
  <c r="L78" i="3"/>
  <c r="L84" i="3"/>
  <c r="K53" i="3"/>
  <c r="K73" i="3"/>
  <c r="J76" i="3"/>
  <c r="K75" i="3"/>
  <c r="L88" i="3"/>
  <c r="K74" i="3"/>
  <c r="J62" i="3"/>
  <c r="J58" i="3"/>
  <c r="K88" i="3"/>
  <c r="L81" i="3"/>
  <c r="K86" i="3"/>
  <c r="K61" i="3"/>
  <c r="K52" i="3"/>
  <c r="K65" i="3"/>
  <c r="A65" i="3" s="1"/>
  <c r="J73" i="3"/>
  <c r="I67" i="3"/>
  <c r="K58" i="3"/>
  <c r="L51" i="3"/>
  <c r="I70" i="3"/>
  <c r="I62" i="3"/>
  <c r="I77" i="3"/>
  <c r="K68" i="3"/>
  <c r="J82" i="3"/>
  <c r="J85" i="3"/>
  <c r="L73" i="3"/>
  <c r="I55" i="3"/>
  <c r="J50" i="3"/>
  <c r="K139" i="4"/>
  <c r="J89" i="3"/>
  <c r="J90" i="3"/>
  <c r="I90" i="3"/>
  <c r="K90" i="3"/>
  <c r="L89" i="3"/>
  <c r="K89" i="3"/>
  <c r="L90" i="3"/>
  <c r="I89" i="3"/>
  <c r="L103" i="3"/>
  <c r="J91" i="3"/>
  <c r="L92" i="3"/>
  <c r="L91" i="3"/>
  <c r="K91" i="3"/>
  <c r="I91" i="3"/>
  <c r="J92" i="3"/>
  <c r="K92" i="3"/>
  <c r="I92" i="3"/>
  <c r="J133" i="3"/>
  <c r="K103" i="3"/>
  <c r="I107" i="3"/>
  <c r="L106" i="3"/>
  <c r="L109" i="3"/>
  <c r="I95" i="3"/>
  <c r="L96" i="3"/>
  <c r="K95" i="3"/>
  <c r="I94" i="3"/>
  <c r="I97" i="3"/>
  <c r="I93" i="3"/>
  <c r="I96" i="3"/>
  <c r="L94" i="3"/>
  <c r="J95" i="3"/>
  <c r="J94" i="3"/>
  <c r="L97" i="3"/>
  <c r="K96" i="3"/>
  <c r="K93" i="3"/>
  <c r="J93" i="3"/>
  <c r="K97" i="3"/>
  <c r="J97" i="3"/>
  <c r="L93" i="3"/>
  <c r="L95" i="3"/>
  <c r="J96" i="3"/>
  <c r="K99" i="3"/>
  <c r="J99" i="3"/>
  <c r="K94" i="3"/>
  <c r="I98" i="3"/>
  <c r="I99" i="3"/>
  <c r="L98" i="3"/>
  <c r="J98" i="3"/>
  <c r="K98" i="3"/>
  <c r="L99" i="3"/>
  <c r="L101" i="3"/>
  <c r="J101" i="3"/>
  <c r="J100" i="3"/>
  <c r="K101" i="3"/>
  <c r="L100" i="3"/>
  <c r="I101" i="3"/>
  <c r="I100" i="3"/>
  <c r="K100" i="3"/>
  <c r="I102" i="3"/>
  <c r="K102" i="3"/>
  <c r="J102" i="3"/>
  <c r="L102" i="3"/>
  <c r="J105" i="3"/>
  <c r="I105" i="3"/>
  <c r="I108" i="3"/>
  <c r="I106" i="3"/>
  <c r="J107" i="3"/>
  <c r="K104" i="3"/>
  <c r="K105" i="3"/>
  <c r="I104" i="3"/>
  <c r="L107" i="3"/>
  <c r="J103" i="3"/>
  <c r="K107" i="3"/>
  <c r="I103" i="3"/>
  <c r="K106" i="3"/>
  <c r="L105" i="3"/>
  <c r="J104" i="3"/>
  <c r="L104" i="3"/>
  <c r="J114" i="3"/>
  <c r="J149" i="3"/>
  <c r="J108" i="3"/>
  <c r="L108" i="3"/>
  <c r="I117" i="3"/>
  <c r="J106" i="3"/>
  <c r="J109" i="3"/>
  <c r="I109" i="3"/>
  <c r="K109" i="3"/>
  <c r="K108" i="3"/>
  <c r="B6" i="3" l="1"/>
  <c r="A58" i="3"/>
  <c r="C55" i="3"/>
  <c r="C46" i="3"/>
  <c r="D46" i="3"/>
  <c r="A69" i="3"/>
  <c r="K140" i="4"/>
  <c r="C62" i="3"/>
  <c r="D62" i="3"/>
  <c r="C97" i="3"/>
  <c r="C95" i="3"/>
  <c r="C96" i="3"/>
  <c r="K141" i="4" l="1"/>
  <c r="K142" i="4" l="1"/>
  <c r="K143" i="4" l="1"/>
  <c r="K144" i="4" l="1"/>
  <c r="K145" i="4" l="1"/>
  <c r="K146" i="4" l="1"/>
  <c r="K147" i="4" l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T49" i="4" s="1" a="1"/>
  <c r="T49" i="4" s="1"/>
  <c r="W117" i="4" a="1"/>
  <c r="W117" i="4" s="1"/>
  <c r="U127" i="4" a="1"/>
  <c r="U127" i="4" s="1"/>
  <c r="W36" i="4" a="1"/>
  <c r="W36" i="4" s="1"/>
  <c r="Y107" i="4" a="1"/>
  <c r="Y107" i="4" s="1"/>
  <c r="T124" i="4" a="1"/>
  <c r="T124" i="4" s="1"/>
  <c r="W85" i="4" a="1"/>
  <c r="W85" i="4" s="1"/>
  <c r="U67" i="4" a="1"/>
  <c r="U67" i="4" s="1"/>
  <c r="X49" i="4" a="1"/>
  <c r="X49" i="4" s="1"/>
  <c r="Y119" i="4" a="1"/>
  <c r="Y119" i="4" s="1"/>
  <c r="U50" i="4" a="1"/>
  <c r="U50" i="4" s="1"/>
  <c r="T199" i="4" a="1"/>
  <c r="T199" i="4" s="1"/>
  <c r="X35" i="4" a="1"/>
  <c r="X35" i="4" s="1"/>
  <c r="Y19" i="4" a="1"/>
  <c r="Y19" i="4" s="1"/>
  <c r="X205" i="4" a="1"/>
  <c r="X205" i="4" s="1"/>
  <c r="W78" i="4" a="1"/>
  <c r="W78" i="4" s="1"/>
  <c r="U14" i="4" a="1"/>
  <c r="U14" i="4" s="1"/>
  <c r="Y35" i="4" a="1"/>
  <c r="Y35" i="4" s="1"/>
  <c r="T57" i="4" a="1"/>
  <c r="T57" i="4" s="1"/>
  <c r="W186" i="4" a="1"/>
  <c r="W186" i="4" s="1"/>
  <c r="W173" i="4" a="1"/>
  <c r="W173" i="4" s="1"/>
  <c r="T200" i="4" a="1"/>
  <c r="T200" i="4" s="1"/>
  <c r="Y202" i="4" a="1"/>
  <c r="Y202" i="4" s="1"/>
  <c r="Y137" i="4" a="1"/>
  <c r="Y137" i="4" s="1"/>
  <c r="W62" i="4" a="1"/>
  <c r="W62" i="4" s="1"/>
  <c r="X176" i="4" a="1"/>
  <c r="X176" i="4" s="1"/>
  <c r="W59" i="4" a="1"/>
  <c r="W59" i="4" s="1"/>
  <c r="U137" i="4" a="1"/>
  <c r="U137" i="4" s="1"/>
  <c r="V141" i="4" a="1"/>
  <c r="V141" i="4" s="1"/>
  <c r="T26" i="4" a="1"/>
  <c r="T26" i="4" s="1"/>
  <c r="Y29" i="4" a="1"/>
  <c r="Y29" i="4" s="1"/>
  <c r="V175" i="4" a="1"/>
  <c r="V175" i="4" s="1"/>
  <c r="U181" i="4" a="1"/>
  <c r="U181" i="4" s="1"/>
  <c r="T128" i="4" a="1"/>
  <c r="T128" i="4" s="1"/>
  <c r="T109" i="4" a="1"/>
  <c r="T109" i="4" s="1"/>
  <c r="U172" i="4" a="1"/>
  <c r="U172" i="4" s="1"/>
  <c r="U122" i="4" a="1"/>
  <c r="U122" i="4" s="1"/>
  <c r="W58" i="4" a="1"/>
  <c r="W58" i="4" s="1"/>
  <c r="X26" i="4" a="1"/>
  <c r="X26" i="4" s="1"/>
  <c r="T59" i="4" a="1"/>
  <c r="T59" i="4" s="1"/>
  <c r="U168" i="4" a="1"/>
  <c r="U168" i="4" s="1"/>
  <c r="T89" i="4" a="1"/>
  <c r="T89" i="4" s="1"/>
  <c r="T42" i="4" a="1"/>
  <c r="T42" i="4" s="1"/>
  <c r="Y178" i="4" a="1"/>
  <c r="Y178" i="4" s="1"/>
  <c r="U97" i="4" a="1"/>
  <c r="U97" i="4" s="1"/>
  <c r="X170" i="4" a="1"/>
  <c r="X170" i="4" s="1"/>
  <c r="V151" i="4" a="1"/>
  <c r="V151" i="4" s="1"/>
  <c r="X135" i="4" a="1"/>
  <c r="X135" i="4" s="1"/>
  <c r="T17" i="4" a="1"/>
  <c r="T17" i="4" s="1"/>
  <c r="U56" i="4" a="1"/>
  <c r="U56" i="4" s="1"/>
  <c r="U113" i="4" a="1"/>
  <c r="U113" i="4" s="1"/>
  <c r="X94" i="4" a="1"/>
  <c r="X94" i="4" s="1"/>
  <c r="T31" i="4" a="1"/>
  <c r="T31" i="4" s="1"/>
  <c r="V181" i="4" a="1"/>
  <c r="V181" i="4" s="1"/>
  <c r="T204" i="4" a="1"/>
  <c r="T204" i="4" s="1"/>
  <c r="T125" i="4" a="1"/>
  <c r="T125" i="4" s="1"/>
  <c r="Y100" i="4" a="1"/>
  <c r="Y100" i="4" s="1"/>
  <c r="U210" i="4" a="1"/>
  <c r="U210" i="4" s="1"/>
  <c r="U135" i="4" a="1"/>
  <c r="U135" i="4" s="1"/>
  <c r="Y127" i="4" a="1"/>
  <c r="Y127" i="4" s="1"/>
  <c r="T65" i="4" a="1"/>
  <c r="T65" i="4" s="1"/>
  <c r="W121" i="4" a="1"/>
  <c r="W121" i="4" s="1"/>
  <c r="Y110" i="4" a="1"/>
  <c r="Y110" i="4" s="1"/>
  <c r="Y108" i="4" a="1"/>
  <c r="Y108" i="4" s="1"/>
  <c r="V15" i="4" a="1"/>
  <c r="V15" i="4" s="1"/>
  <c r="U31" i="4" a="1"/>
  <c r="U31" i="4" s="1"/>
  <c r="W124" i="4" a="1"/>
  <c r="W124" i="4" s="1"/>
  <c r="V146" i="4" a="1"/>
  <c r="V146" i="4" s="1"/>
  <c r="T75" i="4" a="1"/>
  <c r="T75" i="4" s="1"/>
  <c r="Y188" i="4" a="1"/>
  <c r="Y188" i="4" s="1"/>
  <c r="U98" i="4" a="1"/>
  <c r="U98" i="4" s="1"/>
  <c r="T66" i="4" a="1"/>
  <c r="T66" i="4" s="1"/>
  <c r="Y116" i="4" a="1"/>
  <c r="Y116" i="4" s="1"/>
  <c r="Y73" i="4" a="1"/>
  <c r="Y73" i="4" s="1"/>
  <c r="X141" i="4" a="1"/>
  <c r="X141" i="4" s="1"/>
  <c r="X112" i="4" a="1"/>
  <c r="X112" i="4" s="1"/>
  <c r="Y14" i="4" a="1"/>
  <c r="Y14" i="4" s="1"/>
  <c r="Y85" i="4" a="1"/>
  <c r="Y85" i="4" s="1"/>
  <c r="V206" i="4" a="1"/>
  <c r="V206" i="4" s="1"/>
  <c r="Y140" i="4" a="1"/>
  <c r="Y140" i="4" s="1"/>
  <c r="V169" i="4" a="1"/>
  <c r="V169" i="4" s="1"/>
  <c r="V208" i="4" a="1"/>
  <c r="V208" i="4" s="1"/>
  <c r="T193" i="4" a="1"/>
  <c r="T193" i="4" s="1"/>
  <c r="Y81" i="4" a="1"/>
  <c r="Y81" i="4" s="1"/>
  <c r="X173" i="4" a="1"/>
  <c r="X173" i="4" s="1"/>
  <c r="W66" i="4" a="1"/>
  <c r="W66" i="4" s="1"/>
  <c r="X42" i="4" a="1"/>
  <c r="X42" i="4" s="1"/>
  <c r="W80" i="4" a="1"/>
  <c r="W80" i="4" s="1"/>
  <c r="W135" i="4" a="1"/>
  <c r="W135" i="4" s="1"/>
  <c r="T152" i="4" a="1"/>
  <c r="T152" i="4" s="1"/>
  <c r="W130" i="4" a="1"/>
  <c r="W130" i="4" s="1"/>
  <c r="T24" i="4" a="1"/>
  <c r="T24" i="4" s="1"/>
  <c r="T25" i="4" a="1"/>
  <c r="T25" i="4" s="1"/>
  <c r="W44" i="4" a="1"/>
  <c r="W44" i="4" s="1"/>
  <c r="X210" i="4" a="1"/>
  <c r="X210" i="4" s="1"/>
  <c r="T171" i="4" a="1"/>
  <c r="T171" i="4" s="1"/>
  <c r="V171" i="4" a="1"/>
  <c r="V171" i="4" s="1"/>
  <c r="W37" i="4" a="1"/>
  <c r="W37" i="4" s="1"/>
  <c r="V187" i="4" a="1"/>
  <c r="V187" i="4" s="1"/>
  <c r="W116" i="4" a="1"/>
  <c r="W116" i="4" s="1"/>
  <c r="W120" i="4" a="1"/>
  <c r="W120" i="4" s="1"/>
  <c r="Y86" i="4" a="1"/>
  <c r="Y86" i="4" s="1"/>
  <c r="U72" i="4" a="1"/>
  <c r="U72" i="4" s="1"/>
  <c r="Y90" i="4" a="1"/>
  <c r="Y90" i="4" s="1"/>
  <c r="U103" i="4" a="1"/>
  <c r="U103" i="4" s="1"/>
  <c r="Y79" i="4" a="1"/>
  <c r="Y79" i="4" s="1"/>
  <c r="U136" i="4" a="1"/>
  <c r="U136" i="4" s="1"/>
  <c r="V148" i="4" a="1"/>
  <c r="V148" i="4" s="1"/>
  <c r="W118" i="4" a="1"/>
  <c r="W118" i="4" s="1"/>
  <c r="W25" i="4" a="1"/>
  <c r="W25" i="4" s="1"/>
  <c r="U87" i="4" a="1"/>
  <c r="U87" i="4" s="1"/>
  <c r="X211" i="4" a="1"/>
  <c r="X211" i="4" s="1"/>
  <c r="Y37" i="4" a="1"/>
  <c r="Y37" i="4" s="1"/>
  <c r="U62" i="4" a="1"/>
  <c r="U62" i="4" s="1"/>
  <c r="T197" i="4" a="1"/>
  <c r="T197" i="4" s="1"/>
  <c r="T70" i="4" a="1"/>
  <c r="T70" i="4" s="1"/>
  <c r="V60" i="4" a="1"/>
  <c r="V60" i="4" s="1"/>
  <c r="T28" i="4" a="1"/>
  <c r="T28" i="4" s="1"/>
  <c r="Y104" i="4" a="1"/>
  <c r="Y104" i="4" s="1"/>
  <c r="X159" i="4" a="1"/>
  <c r="X159" i="4" s="1"/>
  <c r="V93" i="4" a="1"/>
  <c r="V93" i="4" s="1"/>
  <c r="T87" i="4" a="1"/>
  <c r="T87" i="4" s="1"/>
  <c r="W205" i="4" a="1"/>
  <c r="W205" i="4" s="1"/>
  <c r="V79" i="4" a="1"/>
  <c r="V79" i="4" s="1"/>
  <c r="W168" i="4" a="1"/>
  <c r="W168" i="4" s="1"/>
  <c r="Y191" i="4" a="1"/>
  <c r="Y191" i="4" s="1"/>
  <c r="Y154" i="4" a="1"/>
  <c r="Y154" i="4" s="1"/>
  <c r="T43" i="4" a="1"/>
  <c r="T43" i="4" s="1"/>
  <c r="W125" i="4" a="1"/>
  <c r="W125" i="4" s="1"/>
  <c r="X84" i="4" a="1"/>
  <c r="X84" i="4" s="1"/>
  <c r="T146" i="4" a="1"/>
  <c r="T146" i="4" s="1"/>
  <c r="X16" i="4" a="1"/>
  <c r="X16" i="4" s="1"/>
  <c r="Y177" i="4" a="1"/>
  <c r="Y177" i="4" s="1"/>
  <c r="V65" i="4" a="1"/>
  <c r="V65" i="4" s="1"/>
  <c r="T67" i="4" a="1"/>
  <c r="T67" i="4" s="1"/>
  <c r="V14" i="4" a="1"/>
  <c r="V14" i="4" s="1"/>
  <c r="U212" i="4" a="1"/>
  <c r="U212" i="4" s="1"/>
  <c r="W96" i="4" a="1"/>
  <c r="W96" i="4" s="1"/>
  <c r="X44" i="4" a="1"/>
  <c r="X44" i="4" s="1"/>
  <c r="W176" i="4" a="1"/>
  <c r="W176" i="4" s="1"/>
  <c r="Y152" i="4" a="1"/>
  <c r="Y152" i="4" s="1"/>
  <c r="X61" i="4" a="1"/>
  <c r="X61" i="4" s="1"/>
  <c r="W146" i="4" a="1"/>
  <c r="W146" i="4" s="1"/>
  <c r="X19" i="4" a="1"/>
  <c r="X19" i="4" s="1"/>
  <c r="U78" i="4" a="1"/>
  <c r="U78" i="4" s="1"/>
  <c r="T29" i="4" a="1"/>
  <c r="T29" i="4" s="1"/>
  <c r="V193" i="4" a="1"/>
  <c r="V193" i="4" s="1"/>
  <c r="U19" i="4" a="1"/>
  <c r="U19" i="4" s="1"/>
  <c r="W53" i="4" a="1"/>
  <c r="W53" i="4" s="1"/>
  <c r="T206" i="4" a="1"/>
  <c r="T206" i="4" s="1"/>
  <c r="Y16" i="4" a="1"/>
  <c r="Y16" i="4" s="1"/>
  <c r="X202" i="4" a="1"/>
  <c r="X202" i="4" s="1"/>
  <c r="Y83" i="4" a="1"/>
  <c r="Y83" i="4" s="1"/>
  <c r="W189" i="4" a="1"/>
  <c r="W189" i="4" s="1"/>
  <c r="W65" i="4" a="1"/>
  <c r="W65" i="4" s="1"/>
  <c r="T20" i="4" a="1"/>
  <c r="T20" i="4" s="1"/>
  <c r="T169" i="4" a="1"/>
  <c r="T169" i="4" s="1"/>
  <c r="Y200" i="4" a="1"/>
  <c r="Y200" i="4" s="1"/>
  <c r="X107" i="4" a="1"/>
  <c r="X107" i="4" s="1"/>
  <c r="U29" i="4" a="1"/>
  <c r="U29" i="4" s="1"/>
  <c r="U71" i="4" a="1"/>
  <c r="U71" i="4" s="1"/>
  <c r="W123" i="4" a="1"/>
  <c r="W123" i="4" s="1"/>
  <c r="Y66" i="4" a="1"/>
  <c r="Y66" i="4" s="1"/>
  <c r="T183" i="4" a="1"/>
  <c r="T183" i="4" s="1"/>
  <c r="Y88" i="4" a="1"/>
  <c r="Y88" i="4" s="1"/>
  <c r="V201" i="4" a="1"/>
  <c r="V201" i="4" s="1"/>
  <c r="X207" i="4" a="1"/>
  <c r="X207" i="4" s="1"/>
  <c r="V188" i="4" a="1"/>
  <c r="V188" i="4" s="1"/>
  <c r="Y61" i="4" a="1"/>
  <c r="Y61" i="4" s="1"/>
  <c r="X59" i="4" a="1"/>
  <c r="X59" i="4" s="1"/>
  <c r="U100" i="4" a="1"/>
  <c r="U100" i="4" s="1"/>
  <c r="X206" i="4" a="1"/>
  <c r="X206" i="4" s="1"/>
  <c r="T176" i="4" a="1"/>
  <c r="T176" i="4" s="1"/>
  <c r="W94" i="4" a="1"/>
  <c r="W94" i="4" s="1"/>
  <c r="V118" i="4" a="1"/>
  <c r="V118" i="4" s="1"/>
  <c r="U51" i="4" a="1"/>
  <c r="U51" i="4" s="1"/>
  <c r="T129" i="4" a="1"/>
  <c r="T129" i="4" s="1"/>
  <c r="X83" i="4" a="1"/>
  <c r="X83" i="4" s="1"/>
  <c r="W142" i="4" a="1"/>
  <c r="W142" i="4" s="1"/>
  <c r="U73" i="4" a="1"/>
  <c r="U73" i="4" s="1"/>
  <c r="U84" i="4" a="1"/>
  <c r="U84" i="4" s="1"/>
  <c r="X30" i="4" a="1"/>
  <c r="X30" i="4" s="1"/>
  <c r="T101" i="4" a="1"/>
  <c r="T101" i="4" s="1"/>
  <c r="Y175" i="4" a="1"/>
  <c r="Y175" i="4" s="1"/>
  <c r="U146" i="4" a="1"/>
  <c r="U146" i="4" s="1"/>
  <c r="V41" i="4" a="1"/>
  <c r="V41" i="4" s="1"/>
  <c r="V47" i="4" a="1"/>
  <c r="V47" i="4" s="1"/>
  <c r="Y151" i="4" a="1"/>
  <c r="Y151" i="4" s="1"/>
  <c r="T148" i="4" a="1"/>
  <c r="T148" i="4" s="1"/>
  <c r="U77" i="4" a="1"/>
  <c r="U77" i="4" s="1"/>
  <c r="X86" i="4" a="1"/>
  <c r="X86" i="4" s="1"/>
  <c r="Y114" i="4" a="1"/>
  <c r="Y114" i="4" s="1"/>
  <c r="V113" i="4" a="1"/>
  <c r="V113" i="4" s="1"/>
  <c r="W140" i="4" a="1"/>
  <c r="W140" i="4" s="1"/>
  <c r="U38" i="4" a="1"/>
  <c r="U38" i="4" s="1"/>
  <c r="Y40" i="4" a="1"/>
  <c r="Y40" i="4" s="1"/>
  <c r="U68" i="4" a="1"/>
  <c r="U68" i="4" s="1"/>
  <c r="W82" i="4" a="1"/>
  <c r="W82" i="4" s="1"/>
  <c r="X55" i="4" a="1"/>
  <c r="X55" i="4" s="1"/>
  <c r="X201" i="4" a="1"/>
  <c r="X201" i="4" s="1"/>
  <c r="X65" i="4" a="1"/>
  <c r="X65" i="4" s="1"/>
  <c r="T74" i="4" a="1"/>
  <c r="T74" i="4" s="1"/>
  <c r="U15" i="4" a="1"/>
  <c r="U15" i="4" s="1"/>
  <c r="Y198" i="4" a="1"/>
  <c r="Y198" i="4" s="1"/>
  <c r="W204" i="4" a="1"/>
  <c r="W204" i="4" s="1"/>
  <c r="X189" i="4" a="1"/>
  <c r="X189" i="4" s="1"/>
  <c r="U80" i="4" a="1"/>
  <c r="U80" i="4" s="1"/>
  <c r="W172" i="4" a="1"/>
  <c r="W172" i="4" s="1"/>
  <c r="X15" i="4" a="1"/>
  <c r="X15" i="4" s="1"/>
  <c r="V139" i="4" a="1"/>
  <c r="V139" i="4" s="1"/>
  <c r="U195" i="4" a="1"/>
  <c r="U195" i="4" s="1"/>
  <c r="X113" i="4" a="1"/>
  <c r="X113" i="4" s="1"/>
  <c r="X194" i="4" a="1"/>
  <c r="X194" i="4" s="1"/>
  <c r="W207" i="4" a="1"/>
  <c r="W207" i="4" s="1"/>
  <c r="V197" i="4" a="1"/>
  <c r="V197" i="4" s="1"/>
  <c r="V117" i="4" a="1"/>
  <c r="V117" i="4" s="1"/>
  <c r="Y58" i="4" a="1"/>
  <c r="Y58" i="4" s="1"/>
  <c r="W67" i="4" a="1"/>
  <c r="W67" i="4" s="1"/>
  <c r="U75" i="4" a="1"/>
  <c r="U75" i="4" s="1"/>
  <c r="U111" i="4" a="1"/>
  <c r="U111" i="4" s="1"/>
  <c r="U194" i="4" a="1"/>
  <c r="U194" i="4" s="1"/>
  <c r="U41" i="4" a="1"/>
  <c r="U41" i="4" s="1"/>
  <c r="V50" i="4" a="1"/>
  <c r="V50" i="4" s="1"/>
  <c r="U157" i="4" a="1"/>
  <c r="U157" i="4" s="1"/>
  <c r="X50" i="4" a="1"/>
  <c r="X50" i="4" s="1"/>
  <c r="V67" i="4" a="1"/>
  <c r="V67" i="4" s="1"/>
  <c r="W108" i="4" a="1"/>
  <c r="W108" i="4" s="1"/>
  <c r="T47" i="4" a="1"/>
  <c r="T47" i="4" s="1"/>
  <c r="X67" i="4" a="1"/>
  <c r="X67" i="4" s="1"/>
  <c r="V137" i="4" a="1"/>
  <c r="V137" i="4" s="1"/>
  <c r="X186" i="4" a="1"/>
  <c r="X186" i="4" s="1"/>
  <c r="Y98" i="4" a="1"/>
  <c r="Y98" i="4" s="1"/>
  <c r="V199" i="4" a="1"/>
  <c r="V199" i="4" s="1"/>
  <c r="W98" i="4" a="1"/>
  <c r="W98" i="4" s="1"/>
  <c r="Y192" i="4" a="1"/>
  <c r="Y192" i="4" s="1"/>
  <c r="V46" i="4" a="1"/>
  <c r="V46" i="4" s="1"/>
  <c r="W200" i="4" a="1"/>
  <c r="W200" i="4" s="1"/>
  <c r="V68" i="4" a="1"/>
  <c r="V68" i="4" s="1"/>
  <c r="W16" i="4" a="1"/>
  <c r="W16" i="4" s="1"/>
  <c r="W134" i="4" a="1"/>
  <c r="W134" i="4" s="1"/>
  <c r="X104" i="4" a="1"/>
  <c r="X104" i="4" s="1"/>
  <c r="Y134" i="4" a="1"/>
  <c r="Y134" i="4" s="1"/>
  <c r="W169" i="4" a="1"/>
  <c r="W169" i="4" s="1"/>
  <c r="W49" i="4" a="1"/>
  <c r="W49" i="4" s="1"/>
  <c r="V49" i="4" a="1"/>
  <c r="V49" i="4" s="1"/>
  <c r="X90" i="4" a="1"/>
  <c r="X90" i="4" s="1"/>
  <c r="X37" i="4" a="1"/>
  <c r="X37" i="4" s="1"/>
  <c r="T46" i="4" a="1"/>
  <c r="T46" i="4" s="1"/>
  <c r="U58" i="4" a="1"/>
  <c r="U58" i="4" s="1"/>
  <c r="V191" i="4" a="1"/>
  <c r="V191" i="4" s="1"/>
  <c r="X160" i="4" a="1"/>
  <c r="X160" i="4" s="1"/>
  <c r="Y92" i="4" a="1"/>
  <c r="Y92" i="4" s="1"/>
  <c r="Y71" i="4" a="1"/>
  <c r="Y71" i="4" s="1"/>
  <c r="W163" i="4" a="1"/>
  <c r="W163" i="4" s="1"/>
  <c r="Y212" i="4" a="1"/>
  <c r="Y212" i="4" s="1"/>
  <c r="W187" i="4" a="1"/>
  <c r="W187" i="4" s="1"/>
  <c r="U160" i="4" a="1"/>
  <c r="U160" i="4" s="1"/>
  <c r="T77" i="4" a="1"/>
  <c r="T77" i="4" s="1"/>
  <c r="Y53" i="4" a="1"/>
  <c r="Y53" i="4" s="1"/>
  <c r="W113" i="4" a="1"/>
  <c r="W113" i="4" s="1"/>
  <c r="Y130" i="4" a="1"/>
  <c r="Y130" i="4" s="1"/>
  <c r="V70" i="4" a="1"/>
  <c r="V70" i="4" s="1"/>
  <c r="U163" i="4" a="1"/>
  <c r="U163" i="4" s="1"/>
  <c r="Y52" i="4" a="1"/>
  <c r="Y52" i="4" s="1"/>
  <c r="X164" i="4" a="1"/>
  <c r="X164" i="4" s="1"/>
  <c r="T187" i="4" a="1"/>
  <c r="T187" i="4" s="1"/>
  <c r="V107" i="4" a="1"/>
  <c r="V107" i="4" s="1"/>
  <c r="V18" i="4" a="1"/>
  <c r="V18" i="4" s="1"/>
  <c r="U34" i="4" a="1"/>
  <c r="U34" i="4" s="1"/>
  <c r="Y63" i="4" a="1"/>
  <c r="Y63" i="4" s="1"/>
  <c r="W60" i="4" a="1"/>
  <c r="W60" i="4" s="1"/>
  <c r="T172" i="4" a="1"/>
  <c r="T172" i="4" s="1"/>
  <c r="V177" i="4" a="1"/>
  <c r="V177" i="4" s="1"/>
  <c r="U182" i="4" a="1"/>
  <c r="U182" i="4" s="1"/>
  <c r="X88" i="4" a="1"/>
  <c r="X88" i="4" s="1"/>
  <c r="X179" i="4" a="1"/>
  <c r="X179" i="4" s="1"/>
  <c r="X22" i="4" a="1"/>
  <c r="X22" i="4" s="1"/>
  <c r="Y184" i="4" a="1"/>
  <c r="Y184" i="4" s="1"/>
  <c r="T23" i="4" a="1"/>
  <c r="T23" i="4" s="1"/>
  <c r="T54" i="4" a="1"/>
  <c r="T54" i="4" s="1"/>
  <c r="W104" i="4" a="1"/>
  <c r="W104" i="4" s="1"/>
  <c r="V48" i="4" a="1"/>
  <c r="V48" i="4" s="1"/>
  <c r="X153" i="4" a="1"/>
  <c r="X153" i="4" s="1"/>
  <c r="U203" i="4" a="1"/>
  <c r="U203" i="4" s="1"/>
  <c r="U33" i="4" a="1"/>
  <c r="U33" i="4" s="1"/>
  <c r="Y22" i="4" a="1"/>
  <c r="Y22" i="4" s="1"/>
  <c r="T117" i="4" a="1"/>
  <c r="T117" i="4" s="1"/>
  <c r="U124" i="4" a="1"/>
  <c r="U124" i="4" s="1"/>
  <c r="T106" i="4" a="1"/>
  <c r="T106" i="4" s="1"/>
  <c r="U185" i="4" a="1"/>
  <c r="U185" i="4" s="1"/>
  <c r="V160" i="4" a="1"/>
  <c r="V160" i="4" s="1"/>
  <c r="X130" i="4" a="1"/>
  <c r="X130" i="4" s="1"/>
  <c r="V36" i="4" a="1"/>
  <c r="V36" i="4" s="1"/>
  <c r="V120" i="4" a="1"/>
  <c r="V120" i="4" s="1"/>
  <c r="Y24" i="4" a="1"/>
  <c r="Y24" i="4" s="1"/>
  <c r="Y210" i="4" a="1"/>
  <c r="Y210" i="4" s="1"/>
  <c r="V132" i="4" a="1"/>
  <c r="V132" i="4" s="1"/>
  <c r="W196" i="4" a="1"/>
  <c r="W196" i="4" s="1"/>
  <c r="W21" i="4" a="1"/>
  <c r="W21" i="4" s="1"/>
  <c r="T181" i="4" a="1"/>
  <c r="T181" i="4" s="1"/>
  <c r="Y185" i="4" a="1"/>
  <c r="Y185" i="4" s="1"/>
  <c r="U130" i="4" a="1"/>
  <c r="U130" i="4" s="1"/>
  <c r="W57" i="4" a="1"/>
  <c r="W57" i="4" s="1"/>
  <c r="T38" i="4" a="1"/>
  <c r="T38" i="4" s="1"/>
  <c r="U141" i="4" a="1"/>
  <c r="U141" i="4" s="1"/>
  <c r="Y105" i="4" a="1"/>
  <c r="Y105" i="4" s="1"/>
  <c r="T156" i="4" a="1"/>
  <c r="T156" i="4" s="1"/>
  <c r="V130" i="4" a="1"/>
  <c r="V130" i="4" s="1"/>
  <c r="T82" i="4" a="1"/>
  <c r="T82" i="4" s="1"/>
  <c r="U54" i="4" a="1"/>
  <c r="U54" i="4" s="1"/>
  <c r="V163" i="4" a="1"/>
  <c r="V163" i="4" s="1"/>
  <c r="V143" i="4" a="1"/>
  <c r="V143" i="4" s="1"/>
  <c r="W153" i="4" a="1"/>
  <c r="W153" i="4" s="1"/>
  <c r="U79" i="4" a="1"/>
  <c r="U79" i="4" s="1"/>
  <c r="T72" i="4" a="1"/>
  <c r="T72" i="4" s="1"/>
  <c r="X136" i="4" a="1"/>
  <c r="X136" i="4" s="1"/>
  <c r="U57" i="4" a="1"/>
  <c r="U57" i="4" s="1"/>
  <c r="W128" i="4" a="1"/>
  <c r="W128" i="4" s="1"/>
  <c r="U200" i="4" a="1"/>
  <c r="U200" i="4" s="1"/>
  <c r="W79" i="4" a="1"/>
  <c r="W79" i="4" s="1"/>
  <c r="T116" i="4" a="1"/>
  <c r="T116" i="4" s="1"/>
  <c r="V61" i="4" a="1"/>
  <c r="V61" i="4" s="1"/>
  <c r="Y41" i="4" a="1"/>
  <c r="Y41" i="4" s="1"/>
  <c r="X188" i="4" a="1"/>
  <c r="X188" i="4" s="1"/>
  <c r="V125" i="4" a="1"/>
  <c r="V125" i="4" s="1"/>
  <c r="T134" i="4" a="1"/>
  <c r="T134" i="4" s="1"/>
  <c r="W48" i="4" a="1"/>
  <c r="W48" i="4" s="1"/>
  <c r="X41" i="4" a="1"/>
  <c r="X41" i="4" s="1"/>
  <c r="Y206" i="4" a="1"/>
  <c r="Y206" i="4" s="1"/>
  <c r="U169" i="4" a="1"/>
  <c r="U169" i="4" s="1"/>
  <c r="X71" i="4" a="1"/>
  <c r="X71" i="4" s="1"/>
  <c r="V157" i="4" a="1"/>
  <c r="V157" i="4" s="1"/>
  <c r="Y31" i="4" a="1"/>
  <c r="Y31" i="4" s="1"/>
  <c r="W68" i="4" a="1"/>
  <c r="W68" i="4" s="1"/>
  <c r="Y55" i="4" a="1"/>
  <c r="Y55" i="4" s="1"/>
  <c r="X128" i="4" a="1"/>
  <c r="X128" i="4" s="1"/>
  <c r="U83" i="4" a="1"/>
  <c r="U83" i="4" s="1"/>
  <c r="X163" i="4" a="1"/>
  <c r="X163" i="4" s="1"/>
  <c r="W54" i="4" a="1"/>
  <c r="W54" i="4" s="1"/>
  <c r="X23" i="4" a="1"/>
  <c r="X23" i="4" s="1"/>
  <c r="X183" i="4" a="1"/>
  <c r="X183" i="4" s="1"/>
  <c r="X87" i="4" a="1"/>
  <c r="X87" i="4" s="1"/>
  <c r="Y45" i="4" a="1"/>
  <c r="Y45" i="4" s="1"/>
  <c r="U109" i="4" a="1"/>
  <c r="U109" i="4" s="1"/>
  <c r="W17" i="4" a="1"/>
  <c r="W17" i="4" s="1"/>
  <c r="V170" i="4" a="1"/>
  <c r="V170" i="4" s="1"/>
  <c r="U189" i="4" a="1"/>
  <c r="U189" i="4" s="1"/>
  <c r="T86" i="4" a="1"/>
  <c r="T86" i="4" s="1"/>
  <c r="V52" i="4" a="1"/>
  <c r="V52" i="4" s="1"/>
  <c r="V71" i="4" a="1"/>
  <c r="V71" i="4" s="1"/>
  <c r="T41" i="4" a="1"/>
  <c r="T41" i="4" s="1"/>
  <c r="X100" i="4" a="1"/>
  <c r="X100" i="4" s="1"/>
  <c r="Y39" i="4" a="1"/>
  <c r="Y39" i="4" s="1"/>
  <c r="W141" i="4" a="1"/>
  <c r="W141" i="4" s="1"/>
  <c r="W138" i="4" a="1"/>
  <c r="W138" i="4" s="1"/>
  <c r="X169" i="4" a="1"/>
  <c r="X169" i="4" s="1"/>
  <c r="W55" i="4" a="1"/>
  <c r="W55" i="4" s="1"/>
  <c r="V116" i="4" a="1"/>
  <c r="V116" i="4" s="1"/>
  <c r="T56" i="4" a="1"/>
  <c r="T56" i="4" s="1"/>
  <c r="V182" i="4" a="1"/>
  <c r="V182" i="4" s="1"/>
  <c r="V98" i="4" a="1"/>
  <c r="V98" i="4" s="1"/>
  <c r="X132" i="4" a="1"/>
  <c r="X132" i="4" s="1"/>
  <c r="Y171" i="4" a="1"/>
  <c r="Y171" i="4" s="1"/>
  <c r="X149" i="4" a="1"/>
  <c r="X149" i="4" s="1"/>
  <c r="Y118" i="4" a="1"/>
  <c r="Y118" i="4" s="1"/>
  <c r="T18" i="4" a="1"/>
  <c r="T18" i="4" s="1"/>
  <c r="T132" i="4" a="1"/>
  <c r="T132" i="4" s="1"/>
  <c r="T34" i="4" a="1"/>
  <c r="T34" i="4" s="1"/>
  <c r="T21" i="4" a="1"/>
  <c r="T21" i="4" s="1"/>
  <c r="U85" i="4" a="1"/>
  <c r="U85" i="4" s="1"/>
  <c r="Y121" i="4" a="1"/>
  <c r="Y121" i="4" s="1"/>
  <c r="V167" i="4" a="1"/>
  <c r="V167" i="4" s="1"/>
  <c r="X85" i="4" a="1"/>
  <c r="X85" i="4" s="1"/>
  <c r="U27" i="4" a="1"/>
  <c r="U27" i="4" s="1"/>
  <c r="X57" i="4" a="1"/>
  <c r="X57" i="4" s="1"/>
  <c r="V192" i="4" a="1"/>
  <c r="V192" i="4" s="1"/>
  <c r="W99" i="4" a="1"/>
  <c r="W99" i="4" s="1"/>
  <c r="Y161" i="4" a="1"/>
  <c r="Y161" i="4" s="1"/>
  <c r="T186" i="4" a="1"/>
  <c r="T186" i="4" s="1"/>
  <c r="U138" i="4" a="1"/>
  <c r="U138" i="4" s="1"/>
  <c r="W184" i="4" a="1"/>
  <c r="W184" i="4" s="1"/>
  <c r="U55" i="4" a="1"/>
  <c r="U55" i="4" s="1"/>
  <c r="Y165" i="4" a="1"/>
  <c r="Y165" i="4" s="1"/>
  <c r="U154" i="4" a="1"/>
  <c r="U154" i="4" s="1"/>
  <c r="W28" i="4" a="1"/>
  <c r="W28" i="4" s="1"/>
  <c r="V112" i="4" a="1"/>
  <c r="V112" i="4" s="1"/>
  <c r="W20" i="4" a="1"/>
  <c r="W20" i="4" s="1"/>
  <c r="Y56" i="4" a="1"/>
  <c r="Y56" i="4" s="1"/>
  <c r="X79" i="4" a="1"/>
  <c r="X79" i="4" s="1"/>
  <c r="U209" i="4" a="1"/>
  <c r="U209" i="4" s="1"/>
  <c r="U18" i="4" a="1"/>
  <c r="U18" i="4" s="1"/>
  <c r="W84" i="4" a="1"/>
  <c r="W84" i="4" s="1"/>
  <c r="X34" i="4" a="1"/>
  <c r="X34" i="4" s="1"/>
  <c r="U140" i="4" a="1"/>
  <c r="U140" i="4" s="1"/>
  <c r="Y142" i="4" a="1"/>
  <c r="Y142" i="4" s="1"/>
  <c r="U44" i="4" a="1"/>
  <c r="U44" i="4" s="1"/>
  <c r="T122" i="4" a="1"/>
  <c r="T122" i="4" s="1"/>
  <c r="T142" i="4" a="1"/>
  <c r="T142" i="4" s="1"/>
  <c r="X150" i="4" a="1"/>
  <c r="X150" i="4" s="1"/>
  <c r="W19" i="4" a="1"/>
  <c r="W19" i="4" s="1"/>
  <c r="U187" i="4" a="1"/>
  <c r="U187" i="4" s="1"/>
  <c r="U193" i="4" a="1"/>
  <c r="U193" i="4" s="1"/>
  <c r="Y148" i="4" a="1"/>
  <c r="Y148" i="4" s="1"/>
  <c r="X161" i="4" a="1"/>
  <c r="X161" i="4" s="1"/>
  <c r="V23" i="4" a="1"/>
  <c r="V23" i="4" s="1"/>
  <c r="V189" i="4" a="1"/>
  <c r="V189" i="4" s="1"/>
  <c r="W199" i="4" a="1"/>
  <c r="W199" i="4" s="1"/>
  <c r="X66" i="4" a="1"/>
  <c r="X66" i="4" s="1"/>
  <c r="U93" i="4" a="1"/>
  <c r="U93" i="4" s="1"/>
  <c r="W72" i="4" a="1"/>
  <c r="W72" i="4" s="1"/>
  <c r="W69" i="4" a="1"/>
  <c r="W69" i="4" s="1"/>
  <c r="W119" i="4" a="1"/>
  <c r="W119" i="4" s="1"/>
  <c r="U91" i="4" a="1"/>
  <c r="U91" i="4" s="1"/>
  <c r="V39" i="4" a="1"/>
  <c r="V39" i="4" s="1"/>
  <c r="V83" i="4" a="1"/>
  <c r="V83" i="4" s="1"/>
  <c r="W136" i="4" a="1"/>
  <c r="W136" i="4" s="1"/>
  <c r="Y96" i="4" a="1"/>
  <c r="Y96" i="4" s="1"/>
  <c r="X25" i="4" a="1"/>
  <c r="X25" i="4" s="1"/>
  <c r="Y173" i="4" a="1"/>
  <c r="Y173" i="4" s="1"/>
  <c r="Y67" i="4" a="1"/>
  <c r="Y67" i="4" s="1"/>
  <c r="W111" i="4" a="1"/>
  <c r="W111" i="4" s="1"/>
  <c r="X121" i="4" a="1"/>
  <c r="X121" i="4" s="1"/>
  <c r="T168" i="4" a="1"/>
  <c r="T168" i="4" s="1"/>
  <c r="U123" i="4" a="1"/>
  <c r="U123" i="4" s="1"/>
  <c r="Y54" i="4" a="1"/>
  <c r="Y54" i="4" s="1"/>
  <c r="U190" i="4" a="1"/>
  <c r="U190" i="4" s="1"/>
  <c r="W148" i="4" a="1"/>
  <c r="W148" i="4" s="1"/>
  <c r="W100" i="4" a="1"/>
  <c r="W100" i="4" s="1"/>
  <c r="Y126" i="4" a="1"/>
  <c r="Y126" i="4" s="1"/>
  <c r="U99" i="4" a="1"/>
  <c r="U99" i="4" s="1"/>
  <c r="Y147" i="4" a="1"/>
  <c r="Y147" i="4" s="1"/>
  <c r="V205" i="4" a="1"/>
  <c r="V205" i="4" s="1"/>
  <c r="V155" i="4" a="1"/>
  <c r="V155" i="4" s="1"/>
  <c r="X129" i="4" a="1"/>
  <c r="X129" i="4" s="1"/>
  <c r="U207" i="4" a="1"/>
  <c r="U207" i="4" s="1"/>
  <c r="U170" i="4" a="1"/>
  <c r="U170" i="4" s="1"/>
  <c r="T213" i="4" a="1"/>
  <c r="T213" i="4" s="1"/>
  <c r="U176" i="4" a="1"/>
  <c r="U176" i="4" s="1"/>
  <c r="U106" i="4" a="1"/>
  <c r="U106" i="4" s="1"/>
  <c r="X97" i="4" a="1"/>
  <c r="X97" i="4" s="1"/>
  <c r="W150" i="4" a="1"/>
  <c r="W150" i="4" s="1"/>
  <c r="Y158" i="4" a="1"/>
  <c r="Y158" i="4" s="1"/>
  <c r="U199" i="4" a="1"/>
  <c r="U199" i="4" s="1"/>
  <c r="W165" i="4" a="1"/>
  <c r="W165" i="4" s="1"/>
  <c r="X142" i="4" a="1"/>
  <c r="X142" i="4" s="1"/>
  <c r="U196" i="4" a="1"/>
  <c r="U196" i="4" s="1"/>
  <c r="T143" i="4" a="1"/>
  <c r="T143" i="4" s="1"/>
  <c r="T210" i="4" a="1"/>
  <c r="T210" i="4" s="1"/>
  <c r="Y99" i="4" a="1"/>
  <c r="Y99" i="4" s="1"/>
  <c r="X165" i="4" a="1"/>
  <c r="X165" i="4" s="1"/>
  <c r="V128" i="4" a="1"/>
  <c r="V128" i="4" s="1"/>
  <c r="X146" i="4" a="1"/>
  <c r="X146" i="4" s="1"/>
  <c r="Y93" i="4" a="1"/>
  <c r="Y93" i="4" s="1"/>
  <c r="X184" i="4" a="1"/>
  <c r="X184" i="4" s="1"/>
  <c r="Y168" i="4" a="1"/>
  <c r="Y168" i="4" s="1"/>
  <c r="V194" i="4" a="1"/>
  <c r="V194" i="4" s="1"/>
  <c r="T95" i="4" a="1"/>
  <c r="T95" i="4" s="1"/>
  <c r="Y208" i="4" a="1"/>
  <c r="Y208" i="4" s="1"/>
  <c r="U134" i="4" a="1"/>
  <c r="U134" i="4" s="1"/>
  <c r="U206" i="4" a="1"/>
  <c r="U206" i="4" s="1"/>
  <c r="W144" i="4" a="1"/>
  <c r="W144" i="4" s="1"/>
  <c r="W208" i="4" a="1"/>
  <c r="W208" i="4" s="1"/>
  <c r="Y149" i="4" a="1"/>
  <c r="Y149" i="4" s="1"/>
  <c r="T185" i="4" a="1"/>
  <c r="T185" i="4" s="1"/>
  <c r="W61" i="4" a="1"/>
  <c r="W61" i="4" s="1"/>
  <c r="V100" i="4" a="1"/>
  <c r="V100" i="4" s="1"/>
  <c r="T53" i="4" a="1"/>
  <c r="T53" i="4" s="1"/>
  <c r="T180" i="4" a="1"/>
  <c r="T180" i="4" s="1"/>
  <c r="V166" i="4" a="1"/>
  <c r="V166" i="4" s="1"/>
  <c r="T123" i="4" a="1"/>
  <c r="T123" i="4" s="1"/>
  <c r="X182" i="4" a="1"/>
  <c r="X182" i="4" s="1"/>
  <c r="X91" i="4" a="1"/>
  <c r="X91" i="4" s="1"/>
  <c r="V152" i="4" a="1"/>
  <c r="V152" i="4" s="1"/>
  <c r="W195" i="4" a="1"/>
  <c r="W195" i="4" s="1"/>
  <c r="T159" i="4" a="1"/>
  <c r="T159" i="4" s="1"/>
  <c r="U88" i="4" a="1"/>
  <c r="U88" i="4" s="1"/>
  <c r="V213" i="4" a="1"/>
  <c r="V213" i="4" s="1"/>
  <c r="U145" i="4" a="1"/>
  <c r="U145" i="4" s="1"/>
  <c r="Y146" i="4" a="1"/>
  <c r="Y146" i="4" s="1"/>
  <c r="W164" i="4" a="1"/>
  <c r="W164" i="4" s="1"/>
  <c r="X180" i="4" a="1"/>
  <c r="X180" i="4" s="1"/>
  <c r="W103" i="4" a="1"/>
  <c r="W103" i="4" s="1"/>
  <c r="T162" i="4" a="1"/>
  <c r="T162" i="4" s="1"/>
  <c r="T174" i="4" a="1"/>
  <c r="T174" i="4" s="1"/>
  <c r="W198" i="4" a="1"/>
  <c r="W198" i="4" s="1"/>
  <c r="U159" i="4" a="1"/>
  <c r="U159" i="4" s="1"/>
  <c r="V101" i="4" a="1"/>
  <c r="V101" i="4" s="1"/>
  <c r="W166" i="4" a="1"/>
  <c r="W166" i="4" s="1"/>
  <c r="X154" i="4" a="1"/>
  <c r="X154" i="4" s="1"/>
  <c r="V102" i="4" a="1"/>
  <c r="V102" i="4" s="1"/>
  <c r="Y139" i="4" a="1"/>
  <c r="Y139" i="4" s="1"/>
  <c r="W151" i="4" a="1"/>
  <c r="W151" i="4" s="1"/>
  <c r="V161" i="4" a="1"/>
  <c r="V161" i="4" s="1"/>
  <c r="W110" i="4" a="1"/>
  <c r="W110" i="4" s="1"/>
  <c r="W105" i="4" a="1"/>
  <c r="W105" i="4" s="1"/>
  <c r="T158" i="4" a="1"/>
  <c r="T158" i="4" s="1"/>
  <c r="Y141" i="4" a="1"/>
  <c r="Y141" i="4" s="1"/>
  <c r="Y194" i="4" a="1"/>
  <c r="Y194" i="4" s="1"/>
  <c r="W197" i="4" a="1"/>
  <c r="W197" i="4" s="1"/>
  <c r="W139" i="4" a="1"/>
  <c r="W139" i="4" s="1"/>
  <c r="T153" i="4" a="1"/>
  <c r="T153" i="4" s="1"/>
  <c r="Y109" i="4" a="1"/>
  <c r="Y109" i="4" s="1"/>
  <c r="X108" i="4" a="1"/>
  <c r="X108" i="4" s="1"/>
  <c r="Y181" i="4" a="1"/>
  <c r="Y181" i="4" s="1"/>
  <c r="V142" i="4" a="1"/>
  <c r="V142" i="4" s="1"/>
  <c r="U165" i="4" a="1"/>
  <c r="U165" i="4" s="1"/>
  <c r="T137" i="4" a="1"/>
  <c r="T137" i="4" s="1"/>
  <c r="W102" i="4" a="1"/>
  <c r="W102" i="4" s="1"/>
  <c r="X144" i="4" a="1"/>
  <c r="X144" i="4" s="1"/>
  <c r="X126" i="4" a="1"/>
  <c r="X126" i="4" s="1"/>
  <c r="T202" i="4" a="1"/>
  <c r="T202" i="4" s="1"/>
  <c r="T163" i="4" a="1"/>
  <c r="T163" i="4" s="1"/>
  <c r="W89" i="4" a="1"/>
  <c r="W89" i="4" s="1"/>
  <c r="V173" i="4" a="1"/>
  <c r="V173" i="4" s="1"/>
  <c r="U156" i="4" a="1"/>
  <c r="U156" i="4" s="1"/>
  <c r="W115" i="4" a="1"/>
  <c r="W115" i="4" s="1"/>
  <c r="T149" i="4" a="1"/>
  <c r="T149" i="4" s="1"/>
  <c r="X151" i="4" a="1"/>
  <c r="X151" i="4" s="1"/>
  <c r="X200" i="4" a="1"/>
  <c r="X200" i="4" s="1"/>
  <c r="T160" i="4" a="1"/>
  <c r="T160" i="4" s="1"/>
  <c r="Y207" i="4" a="1"/>
  <c r="Y207" i="4" s="1"/>
  <c r="V164" i="4" a="1"/>
  <c r="V164" i="4" s="1"/>
  <c r="U94" i="4" a="1"/>
  <c r="U94" i="4" s="1"/>
  <c r="X212" i="4" a="1"/>
  <c r="X212" i="4" s="1"/>
  <c r="X82" i="4" a="1"/>
  <c r="X82" i="4" s="1"/>
  <c r="X124" i="4" a="1"/>
  <c r="X124" i="4" s="1"/>
  <c r="V153" i="4" a="1"/>
  <c r="V153" i="4" s="1"/>
  <c r="W39" i="4" a="1"/>
  <c r="W39" i="4" s="1"/>
  <c r="T130" i="4" a="1"/>
  <c r="T130" i="4" s="1"/>
  <c r="W174" i="4" a="1"/>
  <c r="W174" i="4" s="1"/>
  <c r="V16" i="4" a="1"/>
  <c r="V16" i="4" s="1"/>
  <c r="U167" i="4" a="1"/>
  <c r="U167" i="4" s="1"/>
  <c r="X185" i="4" l="1" a="1"/>
  <c r="X185" i="4" s="1"/>
  <c r="W77" i="4" a="1"/>
  <c r="W77" i="4" s="1"/>
  <c r="V84" i="4" a="1"/>
  <c r="V84" i="4" s="1"/>
  <c r="V145" i="4" a="1"/>
  <c r="V145" i="4" s="1"/>
  <c r="U61" i="4" a="1"/>
  <c r="U61" i="4" s="1"/>
  <c r="Y213" i="4" a="1"/>
  <c r="Y213" i="4" s="1"/>
  <c r="X102" i="4" a="1"/>
  <c r="X102" i="4" s="1"/>
  <c r="U116" i="4" a="1"/>
  <c r="U116" i="4" s="1"/>
  <c r="V91" i="4" a="1"/>
  <c r="V91" i="4" s="1"/>
  <c r="Y15" i="4" a="1"/>
  <c r="Y15" i="4" s="1"/>
  <c r="T90" i="4" a="1"/>
  <c r="T90" i="4" s="1"/>
  <c r="X192" i="4" a="1"/>
  <c r="X192" i="4" s="1"/>
  <c r="Y174" i="4" a="1"/>
  <c r="Y174" i="4" s="1"/>
  <c r="T83" i="4" a="1"/>
  <c r="T83" i="4" s="1"/>
  <c r="T135" i="4" a="1"/>
  <c r="T135" i="4" s="1"/>
  <c r="W156" i="4" a="1"/>
  <c r="W156" i="4" s="1"/>
  <c r="V55" i="4" a="1"/>
  <c r="V55" i="4" s="1"/>
  <c r="U76" i="4" a="1"/>
  <c r="U76" i="4" s="1"/>
  <c r="Y97" i="4" a="1"/>
  <c r="Y97" i="4" s="1"/>
  <c r="U60" i="4" a="1"/>
  <c r="U60" i="4" s="1"/>
  <c r="T194" i="4" a="1"/>
  <c r="T194" i="4" s="1"/>
  <c r="W192" i="4" a="1"/>
  <c r="W192" i="4" s="1"/>
  <c r="U42" i="4" a="1"/>
  <c r="U42" i="4" s="1"/>
  <c r="U198" i="4" a="1"/>
  <c r="U198" i="4" s="1"/>
  <c r="V31" i="4" a="1"/>
  <c r="V31" i="4" s="1"/>
  <c r="X137" i="4" a="1"/>
  <c r="X137" i="4" s="1"/>
  <c r="U48" i="4" a="1"/>
  <c r="U48" i="4" s="1"/>
  <c r="U59" i="4" a="1"/>
  <c r="U59" i="4" s="1"/>
  <c r="Y75" i="4" a="1"/>
  <c r="Y75" i="4" s="1"/>
  <c r="W182" i="4" a="1"/>
  <c r="W182" i="4" s="1"/>
  <c r="W122" i="4" a="1"/>
  <c r="W122" i="4" s="1"/>
  <c r="W56" i="4" a="1"/>
  <c r="W56" i="4" s="1"/>
  <c r="X62" i="4" a="1"/>
  <c r="X62" i="4" s="1"/>
  <c r="T191" i="4" a="1"/>
  <c r="T191" i="4" s="1"/>
  <c r="U25" i="4" a="1"/>
  <c r="U25" i="4" s="1"/>
  <c r="X17" i="4" a="1"/>
  <c r="X17" i="4" s="1"/>
  <c r="T103" i="4" a="1"/>
  <c r="T103" i="4" s="1"/>
  <c r="Y68" i="4" a="1"/>
  <c r="Y68" i="4" s="1"/>
  <c r="W31" i="4" a="1"/>
  <c r="W31" i="4" s="1"/>
  <c r="W30" i="4" a="1"/>
  <c r="W30" i="4" s="1"/>
  <c r="Y183" i="4" a="1"/>
  <c r="Y183" i="4" s="1"/>
  <c r="X74" i="4" a="1"/>
  <c r="X74" i="4" s="1"/>
  <c r="Y74" i="4" a="1"/>
  <c r="Y74" i="4" s="1"/>
  <c r="U35" i="4" a="1"/>
  <c r="U35" i="4" s="1"/>
  <c r="V180" i="4" a="1"/>
  <c r="V180" i="4" s="1"/>
  <c r="X156" i="4" a="1"/>
  <c r="X156" i="4" s="1"/>
  <c r="T73" i="4" a="1"/>
  <c r="T73" i="4" s="1"/>
  <c r="X208" i="4" a="1"/>
  <c r="X208" i="4" s="1"/>
  <c r="Y106" i="4" a="1"/>
  <c r="Y106" i="4" s="1"/>
  <c r="X68" i="4" a="1"/>
  <c r="X68" i="4" s="1"/>
  <c r="T91" i="4" a="1"/>
  <c r="T91" i="4" s="1"/>
  <c r="X78" i="4" a="1"/>
  <c r="X78" i="4" s="1"/>
  <c r="W51" i="4" a="1"/>
  <c r="W51" i="4" s="1"/>
  <c r="U24" i="4" a="1"/>
  <c r="U24" i="4" s="1"/>
  <c r="W52" i="4" a="1"/>
  <c r="W52" i="4" s="1"/>
  <c r="U69" i="4" a="1"/>
  <c r="U69" i="4" s="1"/>
  <c r="U197" i="4" a="1"/>
  <c r="U197" i="4" s="1"/>
  <c r="X103" i="4" a="1"/>
  <c r="X103" i="4" s="1"/>
  <c r="W45" i="4" a="1"/>
  <c r="W45" i="4" s="1"/>
  <c r="Y49" i="4" a="1"/>
  <c r="Y49" i="4" s="1"/>
  <c r="X167" i="4" a="1"/>
  <c r="X167" i="4" s="1"/>
  <c r="Y78" i="4" a="1"/>
  <c r="Y78" i="4" s="1"/>
  <c r="V95" i="4" a="1"/>
  <c r="V95" i="4" s="1"/>
  <c r="Y156" i="4" a="1"/>
  <c r="Y156" i="4" s="1"/>
  <c r="X178" i="4" a="1"/>
  <c r="X178" i="4" s="1"/>
  <c r="T165" i="4" a="1"/>
  <c r="T165" i="4" s="1"/>
  <c r="T19" i="4" a="1"/>
  <c r="T19" i="4" s="1"/>
  <c r="V165" i="4" a="1"/>
  <c r="V165" i="4" s="1"/>
  <c r="V176" i="4" a="1"/>
  <c r="V176" i="4" s="1"/>
  <c r="U101" i="4" a="1"/>
  <c r="U101" i="4" s="1"/>
  <c r="V97" i="4" a="1"/>
  <c r="V97" i="4" s="1"/>
  <c r="T147" i="4" a="1"/>
  <c r="T147" i="4" s="1"/>
  <c r="T115" i="4" a="1"/>
  <c r="T115" i="4" s="1"/>
  <c r="Y94" i="4" a="1"/>
  <c r="Y94" i="4" s="1"/>
  <c r="T100" i="4" a="1"/>
  <c r="T100" i="4" s="1"/>
  <c r="T48" i="4" a="1"/>
  <c r="T48" i="4" s="1"/>
  <c r="Y167" i="4" a="1"/>
  <c r="Y167" i="4" s="1"/>
  <c r="V186" i="4" a="1"/>
  <c r="V186" i="4" s="1"/>
  <c r="W154" i="4" a="1"/>
  <c r="W154" i="4" s="1"/>
  <c r="W40" i="4" a="1"/>
  <c r="W40" i="4" s="1"/>
  <c r="T120" i="4" a="1"/>
  <c r="T120" i="4" s="1"/>
  <c r="W93" i="4" a="1"/>
  <c r="W93" i="4" s="1"/>
  <c r="Y50" i="4" a="1"/>
  <c r="Y50" i="4" s="1"/>
  <c r="T76" i="4" a="1"/>
  <c r="T76" i="4" s="1"/>
  <c r="U204" i="4" a="1"/>
  <c r="U204" i="4" s="1"/>
  <c r="V30" i="4" a="1"/>
  <c r="V30" i="4" s="1"/>
  <c r="V133" i="4" a="1"/>
  <c r="V133" i="4" s="1"/>
  <c r="V179" i="4" a="1"/>
  <c r="V179" i="4" s="1"/>
  <c r="V204" i="4" a="1"/>
  <c r="V204" i="4" s="1"/>
  <c r="W63" i="4" a="1"/>
  <c r="W63" i="4" s="1"/>
  <c r="Y169" i="4" a="1"/>
  <c r="Y169" i="4" s="1"/>
  <c r="Y60" i="4" a="1"/>
  <c r="Y60" i="4" s="1"/>
  <c r="W75" i="4" a="1"/>
  <c r="W75" i="4" s="1"/>
  <c r="X145" i="4" a="1"/>
  <c r="X145" i="4" s="1"/>
  <c r="Y102" i="4" a="1"/>
  <c r="Y102" i="4" s="1"/>
  <c r="Y190" i="4" a="1"/>
  <c r="Y190" i="4" s="1"/>
  <c r="T55" i="4" a="1"/>
  <c r="T55" i="4" s="1"/>
  <c r="W155" i="4" a="1"/>
  <c r="W155" i="4" s="1"/>
  <c r="U30" i="4" a="1"/>
  <c r="U30" i="4" s="1"/>
  <c r="V34" i="4" a="1"/>
  <c r="V34" i="4" s="1"/>
  <c r="W131" i="4" a="1"/>
  <c r="W131" i="4" s="1"/>
  <c r="V136" i="4" a="1"/>
  <c r="V136" i="4" s="1"/>
  <c r="Y34" i="4" a="1"/>
  <c r="Y34" i="4" s="1"/>
  <c r="Y62" i="4" a="1"/>
  <c r="Y62" i="4" s="1"/>
  <c r="T64" i="4" a="1"/>
  <c r="T64" i="4" s="1"/>
  <c r="U149" i="4" a="1"/>
  <c r="U149" i="4" s="1"/>
  <c r="W32" i="4" a="1"/>
  <c r="W32" i="4" s="1"/>
  <c r="X203" i="4" a="1"/>
  <c r="X203" i="4" s="1"/>
  <c r="U53" i="4" a="1"/>
  <c r="U53" i="4" s="1"/>
  <c r="U125" i="4" a="1"/>
  <c r="U125" i="4" s="1"/>
  <c r="V75" i="4" a="1"/>
  <c r="V75" i="4" s="1"/>
  <c r="T209" i="4" a="1"/>
  <c r="T209" i="4" s="1"/>
  <c r="V42" i="4" a="1"/>
  <c r="V42" i="4" s="1"/>
  <c r="T88" i="4" a="1"/>
  <c r="T88" i="4" s="1"/>
  <c r="U115" i="4" a="1"/>
  <c r="U115" i="4" s="1"/>
  <c r="Y153" i="4" a="1"/>
  <c r="Y153" i="4" s="1"/>
  <c r="V207" i="4" a="1"/>
  <c r="V207" i="4" s="1"/>
  <c r="Y36" i="4" a="1"/>
  <c r="Y36" i="4" s="1"/>
  <c r="Y186" i="4" a="1"/>
  <c r="Y186" i="4" s="1"/>
  <c r="T118" i="4" a="1"/>
  <c r="T118" i="4" s="1"/>
  <c r="Y211" i="4" a="1"/>
  <c r="Y211" i="4" s="1"/>
  <c r="W157" i="4" a="1"/>
  <c r="W157" i="4" s="1"/>
  <c r="U144" i="4" a="1"/>
  <c r="U144" i="4" s="1"/>
  <c r="T127" i="4" a="1"/>
  <c r="T127" i="4" s="1"/>
  <c r="X89" i="4" a="1"/>
  <c r="X89" i="4" s="1"/>
  <c r="U121" i="4" a="1"/>
  <c r="U121" i="4" s="1"/>
  <c r="Y143" i="4" a="1"/>
  <c r="Y143" i="4" s="1"/>
  <c r="Y76" i="4" a="1"/>
  <c r="Y76" i="4" s="1"/>
  <c r="Y59" i="4" a="1"/>
  <c r="Y59" i="4" s="1"/>
  <c r="U108" i="4" a="1"/>
  <c r="U108" i="4" s="1"/>
  <c r="V44" i="4" a="1"/>
  <c r="V44" i="4" s="1"/>
  <c r="T79" i="4" a="1"/>
  <c r="T79" i="4" s="1"/>
  <c r="Y38" i="4" a="1"/>
  <c r="Y38" i="4" s="1"/>
  <c r="X105" i="4" a="1"/>
  <c r="X105" i="4" s="1"/>
  <c r="U37" i="4" a="1"/>
  <c r="U37" i="4" s="1"/>
  <c r="W129" i="4" a="1"/>
  <c r="W129" i="4" s="1"/>
  <c r="T36" i="4" a="1"/>
  <c r="T36" i="4" s="1"/>
  <c r="Y89" i="4" a="1"/>
  <c r="Y89" i="4" s="1"/>
  <c r="X177" i="4" a="1"/>
  <c r="X177" i="4" s="1"/>
  <c r="V154" i="4" a="1"/>
  <c r="V154" i="4" s="1"/>
  <c r="V156" i="4" a="1"/>
  <c r="V156" i="4" s="1"/>
  <c r="Y138" i="4" a="1"/>
  <c r="Y138" i="4" s="1"/>
  <c r="W35" i="4" a="1"/>
  <c r="W35" i="4" s="1"/>
  <c r="T207" i="4" a="1"/>
  <c r="T207" i="4" s="1"/>
  <c r="W181" i="4" a="1"/>
  <c r="W181" i="4" s="1"/>
  <c r="U202" i="4" a="1"/>
  <c r="U202" i="4" s="1"/>
  <c r="Y123" i="4" a="1"/>
  <c r="Y123" i="4" s="1"/>
  <c r="V38" i="4" a="1"/>
  <c r="V38" i="4" s="1"/>
  <c r="V22" i="4" a="1"/>
  <c r="V22" i="4" s="1"/>
  <c r="T71" i="4" a="1"/>
  <c r="T71" i="4" s="1"/>
  <c r="U96" i="4" a="1"/>
  <c r="U96" i="4" s="1"/>
  <c r="V144" i="4" a="1"/>
  <c r="V144" i="4" s="1"/>
  <c r="Y204" i="4" a="1"/>
  <c r="Y204" i="4" s="1"/>
  <c r="V53" i="4" a="1"/>
  <c r="V53" i="4" s="1"/>
  <c r="W152" i="4" a="1"/>
  <c r="W152" i="4" s="1"/>
  <c r="T93" i="4" a="1"/>
  <c r="T93" i="4" s="1"/>
  <c r="U104" i="4" a="1"/>
  <c r="U104" i="4" s="1"/>
  <c r="U205" i="4" a="1"/>
  <c r="U205" i="4" s="1"/>
  <c r="V135" i="4" a="1"/>
  <c r="V135" i="4" s="1"/>
  <c r="X51" i="4" a="1"/>
  <c r="X51" i="4" s="1"/>
  <c r="U66" i="4" a="1"/>
  <c r="U66" i="4" s="1"/>
  <c r="W191" i="4" a="1"/>
  <c r="W191" i="4" s="1"/>
  <c r="V203" i="4" a="1"/>
  <c r="V203" i="4" s="1"/>
  <c r="T144" i="4" a="1"/>
  <c r="T144" i="4" s="1"/>
  <c r="X77" i="4" a="1"/>
  <c r="X77" i="4" s="1"/>
  <c r="T178" i="4" a="1"/>
  <c r="T178" i="4" s="1"/>
  <c r="V103" i="4" a="1"/>
  <c r="V103" i="4" s="1"/>
  <c r="V212" i="4" a="1"/>
  <c r="V212" i="4" s="1"/>
  <c r="U184" i="4" a="1"/>
  <c r="U184" i="4" s="1"/>
  <c r="W74" i="4" a="1"/>
  <c r="W74" i="4" s="1"/>
  <c r="T99" i="4" a="1"/>
  <c r="T99" i="4" s="1"/>
  <c r="Y42" i="4" a="1"/>
  <c r="Y42" i="4" s="1"/>
  <c r="V62" i="4" a="1"/>
  <c r="V62" i="4" s="1"/>
  <c r="X199" i="4" a="1"/>
  <c r="X199" i="4" s="1"/>
  <c r="Y128" i="4" a="1"/>
  <c r="Y128" i="4" s="1"/>
  <c r="Y209" i="4" a="1"/>
  <c r="Y209" i="4" s="1"/>
  <c r="X134" i="4" a="1"/>
  <c r="X134" i="4" s="1"/>
  <c r="X139" i="4" a="1"/>
  <c r="X139" i="4" s="1"/>
  <c r="Y23" i="4" a="1"/>
  <c r="Y23" i="4" s="1"/>
  <c r="Y44" i="4" a="1"/>
  <c r="Y44" i="4" s="1"/>
  <c r="Y72" i="4" a="1"/>
  <c r="Y72" i="4" s="1"/>
  <c r="Y91" i="4" a="1"/>
  <c r="Y91" i="4" s="1"/>
  <c r="T203" i="4" a="1"/>
  <c r="T203" i="4" s="1"/>
  <c r="T60" i="4" a="1"/>
  <c r="T60" i="4" s="1"/>
  <c r="U118" i="4" a="1"/>
  <c r="U118" i="4" s="1"/>
  <c r="V92" i="4" a="1"/>
  <c r="V92" i="4" s="1"/>
  <c r="X99" i="4" a="1"/>
  <c r="X99" i="4" s="1"/>
  <c r="U129" i="4" a="1"/>
  <c r="U129" i="4" s="1"/>
  <c r="T27" i="4" a="1"/>
  <c r="T27" i="4" s="1"/>
  <c r="T112" i="4" a="1"/>
  <c r="T112" i="4" s="1"/>
  <c r="U90" i="4" a="1"/>
  <c r="U90" i="4" s="1"/>
  <c r="T52" i="4" a="1"/>
  <c r="T52" i="4" s="1"/>
  <c r="Y70" i="4" a="1"/>
  <c r="Y70" i="4" s="1"/>
  <c r="U161" i="4" a="1"/>
  <c r="U161" i="4" s="1"/>
  <c r="X96" i="4" a="1"/>
  <c r="X96" i="4" s="1"/>
  <c r="W179" i="4" a="1"/>
  <c r="W179" i="4" s="1"/>
  <c r="T50" i="4" a="1"/>
  <c r="T50" i="4" s="1"/>
  <c r="W73" i="4" a="1"/>
  <c r="W73" i="4" s="1"/>
  <c r="X204" i="4" a="1"/>
  <c r="X204" i="4" s="1"/>
  <c r="W162" i="4" a="1"/>
  <c r="W162" i="4" s="1"/>
  <c r="U151" i="4" a="1"/>
  <c r="U151" i="4" s="1"/>
  <c r="Y84" i="4" a="1"/>
  <c r="Y84" i="4" s="1"/>
  <c r="W26" i="4" a="1"/>
  <c r="W26" i="4" s="1"/>
  <c r="X152" i="4" a="1"/>
  <c r="X152" i="4" s="1"/>
  <c r="U86" i="4" a="1"/>
  <c r="U86" i="4" s="1"/>
  <c r="T39" i="4" a="1"/>
  <c r="T39" i="4" s="1"/>
  <c r="U112" i="4" a="1"/>
  <c r="U112" i="4" s="1"/>
  <c r="T58" i="4" a="1"/>
  <c r="T58" i="4" s="1"/>
  <c r="W202" i="4" a="1"/>
  <c r="W202" i="4" s="1"/>
  <c r="Y77" i="4" a="1"/>
  <c r="Y77" i="4" s="1"/>
  <c r="X69" i="4" a="1"/>
  <c r="X69" i="4" s="1"/>
  <c r="X174" i="4" a="1"/>
  <c r="X174" i="4" s="1"/>
  <c r="Y30" i="4" a="1"/>
  <c r="Y30" i="4" s="1"/>
  <c r="X72" i="4" a="1"/>
  <c r="X72" i="4" s="1"/>
  <c r="W126" i="4" a="1"/>
  <c r="W126" i="4" s="1"/>
  <c r="W209" i="4" a="1"/>
  <c r="W209" i="4" s="1"/>
  <c r="X181" i="4" a="1"/>
  <c r="X181" i="4" s="1"/>
  <c r="W46" i="4" a="1"/>
  <c r="W46" i="4" s="1"/>
  <c r="W81" i="4" a="1"/>
  <c r="W81" i="4" s="1"/>
  <c r="X195" i="4" a="1"/>
  <c r="X195" i="4" s="1"/>
  <c r="U171" i="4" a="1"/>
  <c r="U171" i="4" s="1"/>
  <c r="X122" i="4" a="1"/>
  <c r="X122" i="4" s="1"/>
  <c r="W83" i="4" a="1"/>
  <c r="W83" i="4" s="1"/>
  <c r="V43" i="4" a="1"/>
  <c r="V43" i="4" s="1"/>
  <c r="T14" i="4" a="1"/>
  <c r="T14" i="4" s="1"/>
  <c r="X158" i="4" a="1"/>
  <c r="X158" i="4" s="1"/>
  <c r="V82" i="4" a="1"/>
  <c r="V82" i="4" s="1"/>
  <c r="X47" i="4" a="1"/>
  <c r="X47" i="4" s="1"/>
  <c r="U148" i="4" a="1"/>
  <c r="U148" i="4" s="1"/>
  <c r="T33" i="4" a="1"/>
  <c r="T33" i="4" s="1"/>
  <c r="W194" i="4" a="1"/>
  <c r="W194" i="4" s="1"/>
  <c r="U20" i="4" a="1"/>
  <c r="U20" i="4" s="1"/>
  <c r="V104" i="4" a="1"/>
  <c r="V104" i="4" s="1"/>
  <c r="W88" i="4" a="1"/>
  <c r="W88" i="4" s="1"/>
  <c r="W42" i="4" a="1"/>
  <c r="W42" i="4" s="1"/>
  <c r="W137" i="4" a="1"/>
  <c r="W137" i="4" s="1"/>
  <c r="Y27" i="4" a="1"/>
  <c r="Y27" i="4" s="1"/>
  <c r="W92" i="4" a="1"/>
  <c r="W92" i="4" s="1"/>
  <c r="V85" i="4" a="1"/>
  <c r="V85" i="4" s="1"/>
  <c r="T126" i="4" a="1"/>
  <c r="T126" i="4" s="1"/>
  <c r="Y164" i="4" a="1"/>
  <c r="Y164" i="4" s="1"/>
  <c r="V21" i="4" a="1"/>
  <c r="V21" i="4" s="1"/>
  <c r="U166" i="4" a="1"/>
  <c r="U166" i="4" s="1"/>
  <c r="V40" i="4" a="1"/>
  <c r="V40" i="4" s="1"/>
  <c r="Y145" i="4" a="1"/>
  <c r="Y145" i="4" s="1"/>
  <c r="W143" i="4" a="1"/>
  <c r="W143" i="4" s="1"/>
  <c r="W180" i="4" a="1"/>
  <c r="W180" i="4" s="1"/>
  <c r="V122" i="4" a="1"/>
  <c r="V122" i="4" s="1"/>
  <c r="X48" i="4" a="1"/>
  <c r="X48" i="4" s="1"/>
  <c r="X115" i="4" a="1"/>
  <c r="X115" i="4" s="1"/>
  <c r="U49" i="4" a="1"/>
  <c r="U49" i="4" s="1"/>
  <c r="T92" i="4" a="1"/>
  <c r="T92" i="4" s="1"/>
  <c r="Y17" i="4" a="1"/>
  <c r="Y17" i="4" s="1"/>
  <c r="V17" i="4" a="1"/>
  <c r="V17" i="4" s="1"/>
  <c r="Y195" i="4" a="1"/>
  <c r="Y195" i="4" s="1"/>
  <c r="V74" i="4" a="1"/>
  <c r="V74" i="4" s="1"/>
  <c r="W158" i="4" a="1"/>
  <c r="W158" i="4" s="1"/>
  <c r="Y112" i="4" a="1"/>
  <c r="Y112" i="4" s="1"/>
  <c r="V178" i="4" a="1"/>
  <c r="V178" i="4" s="1"/>
  <c r="V172" i="4" a="1"/>
  <c r="V172" i="4" s="1"/>
  <c r="X27" i="4" a="1"/>
  <c r="X27" i="4" s="1"/>
  <c r="U155" i="4" a="1"/>
  <c r="U155" i="4" s="1"/>
  <c r="V108" i="4" a="1"/>
  <c r="V108" i="4" s="1"/>
  <c r="U213" i="4" a="1"/>
  <c r="U213" i="4" s="1"/>
  <c r="V131" i="4" a="1"/>
  <c r="V131" i="4" s="1"/>
  <c r="W86" i="4" a="1"/>
  <c r="W86" i="4" s="1"/>
  <c r="W64" i="4" a="1"/>
  <c r="W64" i="4" s="1"/>
  <c r="U126" i="4" a="1"/>
  <c r="U126" i="4" s="1"/>
  <c r="Y25" i="4" a="1"/>
  <c r="Y25" i="4" s="1"/>
  <c r="X193" i="4" a="1"/>
  <c r="X193" i="4" s="1"/>
  <c r="W161" i="4" a="1"/>
  <c r="W161" i="4" s="1"/>
  <c r="X116" i="4" a="1"/>
  <c r="X116" i="4" s="1"/>
  <c r="V27" i="4" a="1"/>
  <c r="V27" i="4" s="1"/>
  <c r="X140" i="4" a="1"/>
  <c r="X140" i="4" s="1"/>
  <c r="V80" i="4" a="1"/>
  <c r="V80" i="4" s="1"/>
  <c r="T15" i="4" a="1"/>
  <c r="T15" i="4" s="1"/>
  <c r="X123" i="4" a="1"/>
  <c r="X123" i="4" s="1"/>
  <c r="X147" i="4" a="1"/>
  <c r="X147" i="4" s="1"/>
  <c r="V89" i="4" a="1"/>
  <c r="V89" i="4" s="1"/>
  <c r="X133" i="4" a="1"/>
  <c r="X133" i="4" s="1"/>
  <c r="W171" i="4" a="1"/>
  <c r="W171" i="4" s="1"/>
  <c r="V200" i="4" a="1"/>
  <c r="V200" i="4" s="1"/>
  <c r="Y43" i="4" a="1"/>
  <c r="Y43" i="4" s="1"/>
  <c r="V94" i="4" a="1"/>
  <c r="V94" i="4" s="1"/>
  <c r="V29" i="4" a="1"/>
  <c r="V29" i="4" s="1"/>
  <c r="T45" i="4" a="1"/>
  <c r="T45" i="4" s="1"/>
  <c r="X63" i="4" a="1"/>
  <c r="X63" i="4" s="1"/>
  <c r="X92" i="4" a="1"/>
  <c r="X92" i="4" s="1"/>
  <c r="T145" i="4" a="1"/>
  <c r="T145" i="4" s="1"/>
  <c r="T44" i="4" a="1"/>
  <c r="T44" i="4" s="1"/>
  <c r="W185" i="4" a="1"/>
  <c r="W185" i="4" s="1"/>
  <c r="T35" i="4" a="1"/>
  <c r="T35" i="4" s="1"/>
  <c r="T154" i="4" a="1"/>
  <c r="T154" i="4" s="1"/>
  <c r="X175" i="4" a="1"/>
  <c r="X175" i="4" s="1"/>
  <c r="U191" i="4" a="1"/>
  <c r="U191" i="4" s="1"/>
  <c r="W147" i="4" a="1"/>
  <c r="W147" i="4" s="1"/>
  <c r="U32" i="4" a="1"/>
  <c r="U32" i="4" s="1"/>
  <c r="V56" i="4" a="1"/>
  <c r="V56" i="4" s="1"/>
  <c r="V195" i="4" a="1"/>
  <c r="V195" i="4" s="1"/>
  <c r="V69" i="4" a="1"/>
  <c r="V69" i="4" s="1"/>
  <c r="X187" i="4" a="1"/>
  <c r="X187" i="4" s="1"/>
  <c r="T80" i="4" a="1"/>
  <c r="T80" i="4" s="1"/>
  <c r="V35" i="4" a="1"/>
  <c r="V35" i="4" s="1"/>
  <c r="W90" i="4" a="1"/>
  <c r="W90" i="4" s="1"/>
  <c r="X80" i="4" a="1"/>
  <c r="X80" i="4" s="1"/>
  <c r="V57" i="4" a="1"/>
  <c r="V57" i="4" s="1"/>
  <c r="Y160" i="4" a="1"/>
  <c r="Y160" i="4" s="1"/>
  <c r="X109" i="4" a="1"/>
  <c r="X109" i="4" s="1"/>
  <c r="W160" i="4" a="1"/>
  <c r="W160" i="4" s="1"/>
  <c r="U52" i="4" a="1"/>
  <c r="U52" i="4" s="1"/>
  <c r="T63" i="4" a="1"/>
  <c r="T63" i="4" s="1"/>
  <c r="Y201" i="4" a="1"/>
  <c r="Y201" i="4" s="1"/>
  <c r="W175" i="4" a="1"/>
  <c r="W175" i="4" s="1"/>
  <c r="X39" i="4" a="1"/>
  <c r="X39" i="4" s="1"/>
  <c r="V45" i="4" a="1"/>
  <c r="V45" i="4" s="1"/>
  <c r="Y203" i="4" a="1"/>
  <c r="Y203" i="4" s="1"/>
  <c r="W213" i="4" a="1"/>
  <c r="W213" i="4" s="1"/>
  <c r="Y187" i="4" a="1"/>
  <c r="Y187" i="4" s="1"/>
  <c r="V73" i="4" a="1"/>
  <c r="V73" i="4" s="1"/>
  <c r="V115" i="4" a="1"/>
  <c r="V115" i="4" s="1"/>
  <c r="T98" i="4" a="1"/>
  <c r="T98" i="4" s="1"/>
  <c r="X24" i="4" a="1"/>
  <c r="X24" i="4" s="1"/>
  <c r="Y26" i="4" a="1"/>
  <c r="Y26" i="4" s="1"/>
  <c r="W29" i="4" a="1"/>
  <c r="W29" i="4" s="1"/>
  <c r="W76" i="4" a="1"/>
  <c r="W76" i="4" s="1"/>
  <c r="Y51" i="4" a="1"/>
  <c r="Y51" i="4" s="1"/>
  <c r="Y64" i="4" a="1"/>
  <c r="Y64" i="4" s="1"/>
  <c r="T102" i="4" a="1"/>
  <c r="T102" i="4" s="1"/>
  <c r="V198" i="4" a="1"/>
  <c r="V198" i="4" s="1"/>
  <c r="W43" i="4" a="1"/>
  <c r="W43" i="4" s="1"/>
  <c r="X148" i="4" a="1"/>
  <c r="X148" i="4" s="1"/>
  <c r="X73" i="4" a="1"/>
  <c r="X73" i="4" s="1"/>
  <c r="U64" i="4" a="1"/>
  <c r="U64" i="4" s="1"/>
  <c r="Y18" i="4" a="1"/>
  <c r="Y18" i="4" s="1"/>
  <c r="T192" i="4" a="1"/>
  <c r="T192" i="4" s="1"/>
  <c r="V96" i="4" a="1"/>
  <c r="V96" i="4" s="1"/>
  <c r="X120" i="4" a="1"/>
  <c r="X120" i="4" s="1"/>
  <c r="V184" i="4" a="1"/>
  <c r="V184" i="4" s="1"/>
  <c r="U26" i="4" a="1"/>
  <c r="U26" i="4" s="1"/>
  <c r="W203" i="4" a="1"/>
  <c r="W203" i="4" s="1"/>
  <c r="Y193" i="4" a="1"/>
  <c r="Y193" i="4" s="1"/>
  <c r="X31" i="4" a="1"/>
  <c r="X31" i="4" s="1"/>
  <c r="T105" i="4" a="1"/>
  <c r="T105" i="4" s="1"/>
  <c r="V25" i="4" a="1"/>
  <c r="V25" i="4" s="1"/>
  <c r="V20" i="4" a="1"/>
  <c r="V20" i="4" s="1"/>
  <c r="V87" i="4" a="1"/>
  <c r="V87" i="4" s="1"/>
  <c r="W133" i="4" a="1"/>
  <c r="W133" i="4" s="1"/>
  <c r="Y80" i="4" a="1"/>
  <c r="Y80" i="4" s="1"/>
  <c r="T170" i="4" a="1"/>
  <c r="T170" i="4" s="1"/>
  <c r="V51" i="4" a="1"/>
  <c r="V51" i="4" s="1"/>
  <c r="W50" i="4" a="1"/>
  <c r="W50" i="4" s="1"/>
  <c r="W193" i="4" a="1"/>
  <c r="W193" i="4" s="1"/>
  <c r="T139" i="4" a="1"/>
  <c r="T139" i="4" s="1"/>
  <c r="W201" i="4" a="1"/>
  <c r="W201" i="4" s="1"/>
  <c r="V202" i="4" a="1"/>
  <c r="V202" i="4" s="1"/>
  <c r="U186" i="4" a="1"/>
  <c r="U186" i="4" s="1"/>
  <c r="U16" i="4" a="1"/>
  <c r="U16" i="4" s="1"/>
  <c r="V149" i="4" a="1"/>
  <c r="V149" i="4" s="1"/>
  <c r="Y197" i="4" a="1"/>
  <c r="Y197" i="4" s="1"/>
  <c r="W71" i="4" a="1"/>
  <c r="W71" i="4" s="1"/>
  <c r="X45" i="4" a="1"/>
  <c r="X45" i="4" s="1"/>
  <c r="V129" i="4" a="1"/>
  <c r="V129" i="4" s="1"/>
  <c r="T157" i="4" a="1"/>
  <c r="T157" i="4" s="1"/>
  <c r="Y133" i="4" a="1"/>
  <c r="Y133" i="4" s="1"/>
  <c r="W212" i="4" a="1"/>
  <c r="W212" i="4" s="1"/>
  <c r="X29" i="4" a="1"/>
  <c r="X29" i="4" s="1"/>
  <c r="T195" i="4" a="1"/>
  <c r="T195" i="4" s="1"/>
  <c r="T16" i="4" a="1"/>
  <c r="T16" i="4" s="1"/>
  <c r="T211" i="4" a="1"/>
  <c r="T211" i="4" s="1"/>
  <c r="V26" i="4" a="1"/>
  <c r="V26" i="4" s="1"/>
  <c r="X127" i="4" a="1"/>
  <c r="X127" i="4" s="1"/>
  <c r="X32" i="4" a="1"/>
  <c r="X32" i="4" s="1"/>
  <c r="Y117" i="4" a="1"/>
  <c r="Y117" i="4" s="1"/>
  <c r="W106" i="4" a="1"/>
  <c r="W106" i="4" s="1"/>
  <c r="W27" i="4" a="1"/>
  <c r="W27" i="4" s="1"/>
  <c r="V19" i="4" a="1"/>
  <c r="V19" i="4" s="1"/>
  <c r="W107" i="4" a="1"/>
  <c r="W107" i="4" s="1"/>
  <c r="U21" i="4" a="1"/>
  <c r="U21" i="4" s="1"/>
  <c r="W14" i="4" a="1"/>
  <c r="W14" i="4" s="1"/>
  <c r="X118" i="4" a="1"/>
  <c r="X118" i="4" s="1"/>
  <c r="T155" i="4" a="1"/>
  <c r="T155" i="4" s="1"/>
  <c r="W210" i="4" a="1"/>
  <c r="W210" i="4" s="1"/>
  <c r="V190" i="4" a="1"/>
  <c r="V190" i="4" s="1"/>
  <c r="V32" i="4" a="1"/>
  <c r="V32" i="4" s="1"/>
  <c r="T141" i="4" a="1"/>
  <c r="T141" i="4" s="1"/>
  <c r="U17" i="4" a="1"/>
  <c r="U17" i="4" s="1"/>
  <c r="W183" i="4" a="1"/>
  <c r="W183" i="4" s="1"/>
  <c r="X95" i="4" a="1"/>
  <c r="X95" i="4" s="1"/>
  <c r="X53" i="4" a="1"/>
  <c r="X53" i="4" s="1"/>
  <c r="V77" i="4" a="1"/>
  <c r="V77" i="4" s="1"/>
  <c r="U40" i="4" a="1"/>
  <c r="U40" i="4" s="1"/>
  <c r="T164" i="4" a="1"/>
  <c r="T164" i="4" s="1"/>
  <c r="U43" i="4" a="1"/>
  <c r="U43" i="4" s="1"/>
  <c r="W178" i="4" a="1"/>
  <c r="W178" i="4" s="1"/>
  <c r="W38" i="4" a="1"/>
  <c r="W38" i="4" s="1"/>
  <c r="X28" i="4" a="1"/>
  <c r="X28" i="4" s="1"/>
  <c r="U92" i="4" a="1"/>
  <c r="U92" i="4" s="1"/>
  <c r="T136" i="4" a="1"/>
  <c r="T136" i="4" s="1"/>
  <c r="U139" i="4" a="1"/>
  <c r="U139" i="4" s="1"/>
  <c r="W190" i="4" a="1"/>
  <c r="W190" i="4" s="1"/>
  <c r="W87" i="4" a="1"/>
  <c r="W87" i="4" s="1"/>
  <c r="T133" i="4" a="1"/>
  <c r="T133" i="4" s="1"/>
  <c r="Y182" i="4" a="1"/>
  <c r="Y182" i="4" s="1"/>
  <c r="Y136" i="4" a="1"/>
  <c r="Y136" i="4" s="1"/>
  <c r="T61" i="4" a="1"/>
  <c r="T61" i="4" s="1"/>
  <c r="Y46" i="4" a="1"/>
  <c r="Y46" i="4" s="1"/>
  <c r="W91" i="4" a="1"/>
  <c r="W91" i="4" s="1"/>
  <c r="V66" i="4" a="1"/>
  <c r="V66" i="4" s="1"/>
  <c r="T175" i="4" a="1"/>
  <c r="T175" i="4" s="1"/>
  <c r="Y189" i="4" a="1"/>
  <c r="Y189" i="4" s="1"/>
  <c r="T97" i="4" a="1"/>
  <c r="T97" i="4" s="1"/>
  <c r="X110" i="4" a="1"/>
  <c r="X110" i="4" s="1"/>
  <c r="Y101" i="4" a="1"/>
  <c r="Y101" i="4" s="1"/>
  <c r="U70" i="4" a="1"/>
  <c r="U70" i="4" s="1"/>
  <c r="U201" i="4" a="1"/>
  <c r="U201" i="4" s="1"/>
  <c r="T62" i="4" a="1"/>
  <c r="T62" i="4" s="1"/>
  <c r="Y122" i="4" a="1"/>
  <c r="Y122" i="4" s="1"/>
  <c r="U82" i="4" a="1"/>
  <c r="U82" i="4" s="1"/>
  <c r="X171" i="4" a="1"/>
  <c r="X171" i="4" s="1"/>
  <c r="Y87" i="4" a="1"/>
  <c r="Y87" i="4" s="1"/>
  <c r="Y69" i="4" a="1"/>
  <c r="Y69" i="4" s="1"/>
  <c r="X198" i="4" a="1"/>
  <c r="X198" i="4" s="1"/>
  <c r="U39" i="4" a="1"/>
  <c r="U39" i="4" s="1"/>
  <c r="U46" i="4" a="1"/>
  <c r="U46" i="4" s="1"/>
  <c r="Y82" i="4" a="1"/>
  <c r="Y82" i="4" s="1"/>
  <c r="U177" i="4" a="1"/>
  <c r="U177" i="4" s="1"/>
  <c r="Y131" i="4" a="1"/>
  <c r="Y131" i="4" s="1"/>
  <c r="W24" i="4" a="1"/>
  <c r="W24" i="4" s="1"/>
  <c r="Y129" i="4" a="1"/>
  <c r="Y129" i="4" s="1"/>
  <c r="V63" i="4" a="1"/>
  <c r="V63" i="4" s="1"/>
  <c r="Y166" i="4" a="1"/>
  <c r="Y166" i="4" s="1"/>
  <c r="U120" i="4" a="1"/>
  <c r="U120" i="4" s="1"/>
  <c r="Y65" i="4" a="1"/>
  <c r="Y65" i="4" s="1"/>
  <c r="U23" i="4" a="1"/>
  <c r="U23" i="4" s="1"/>
  <c r="V111" i="4" a="1"/>
  <c r="V111" i="4" s="1"/>
  <c r="X52" i="4" a="1"/>
  <c r="X52" i="4" s="1"/>
  <c r="T208" i="4" a="1"/>
  <c r="T208" i="4" s="1"/>
  <c r="T40" i="4" a="1"/>
  <c r="T40" i="4" s="1"/>
  <c r="U174" i="4" a="1"/>
  <c r="U174" i="4" s="1"/>
  <c r="U74" i="4" a="1"/>
  <c r="U74" i="4" s="1"/>
  <c r="U28" i="4" a="1"/>
  <c r="U28" i="4" s="1"/>
  <c r="W145" i="4" a="1"/>
  <c r="W145" i="4" s="1"/>
  <c r="V123" i="4" a="1"/>
  <c r="V123" i="4" s="1"/>
  <c r="X70" i="4" a="1"/>
  <c r="X70" i="4" s="1"/>
  <c r="T167" i="4" a="1"/>
  <c r="T167" i="4" s="1"/>
  <c r="V76" i="4" a="1"/>
  <c r="V76" i="4" s="1"/>
  <c r="U132" i="4" a="1"/>
  <c r="U132" i="4" s="1"/>
  <c r="X18" i="4" a="1"/>
  <c r="X18" i="4" s="1"/>
  <c r="V99" i="4" a="1"/>
  <c r="V99" i="4" s="1"/>
  <c r="T51" i="4" a="1"/>
  <c r="T51" i="4" s="1"/>
  <c r="V138" i="4" a="1"/>
  <c r="V138" i="4" s="1"/>
  <c r="V86" i="4" a="1"/>
  <c r="V86" i="4" s="1"/>
  <c r="X60" i="4" a="1"/>
  <c r="X60" i="4" s="1"/>
  <c r="W101" i="4" a="1"/>
  <c r="W101" i="4" s="1"/>
  <c r="X20" i="4" a="1"/>
  <c r="X20" i="4" s="1"/>
  <c r="V81" i="4" a="1"/>
  <c r="V81" i="4" s="1"/>
  <c r="U175" i="4" a="1"/>
  <c r="U175" i="4" s="1"/>
  <c r="V185" i="4" a="1"/>
  <c r="V185" i="4" s="1"/>
  <c r="T166" i="4" a="1"/>
  <c r="T166" i="4" s="1"/>
  <c r="X81" i="4" a="1"/>
  <c r="X81" i="4" s="1"/>
  <c r="U147" i="4" a="1"/>
  <c r="U147" i="4" s="1"/>
  <c r="Y135" i="4" a="1"/>
  <c r="Y135" i="4" s="1"/>
  <c r="V54" i="4" a="1"/>
  <c r="V54" i="4" s="1"/>
  <c r="T114" i="4" a="1"/>
  <c r="T114" i="4" s="1"/>
  <c r="T190" i="4" a="1"/>
  <c r="T190" i="4" s="1"/>
  <c r="V168" i="4" a="1"/>
  <c r="V168" i="4" s="1"/>
  <c r="V24" i="4" a="1"/>
  <c r="V24" i="4" s="1"/>
  <c r="Y179" i="4" a="1"/>
  <c r="Y179" i="4" s="1"/>
  <c r="Y20" i="4" a="1"/>
  <c r="Y20" i="4" s="1"/>
  <c r="X36" i="4" a="1"/>
  <c r="X36" i="4" s="1"/>
  <c r="T84" i="4" a="1"/>
  <c r="T84" i="4" s="1"/>
  <c r="U128" i="4" a="1"/>
  <c r="U128" i="4" s="1"/>
  <c r="V28" i="4" a="1"/>
  <c r="V28" i="4" s="1"/>
  <c r="X138" i="4" a="1"/>
  <c r="X138" i="4" s="1"/>
  <c r="V211" i="4" a="1"/>
  <c r="V211" i="4" s="1"/>
  <c r="T78" i="4" a="1"/>
  <c r="T78" i="4" s="1"/>
  <c r="T177" i="4" a="1"/>
  <c r="T177" i="4" s="1"/>
  <c r="X38" i="4" a="1"/>
  <c r="X38" i="4" s="1"/>
  <c r="V174" i="4" a="1"/>
  <c r="V174" i="4" s="1"/>
  <c r="V90" i="4" a="1"/>
  <c r="V90" i="4" s="1"/>
  <c r="T22" i="4" a="1"/>
  <c r="T22" i="4" s="1"/>
  <c r="U95" i="4" a="1"/>
  <c r="U95" i="4" s="1"/>
  <c r="U211" i="4" a="1"/>
  <c r="U211" i="4" s="1"/>
  <c r="T107" i="4" a="1"/>
  <c r="T107" i="4" s="1"/>
  <c r="V58" i="4" a="1"/>
  <c r="V58" i="4" s="1"/>
  <c r="X209" i="4" a="1"/>
  <c r="X209" i="4" s="1"/>
  <c r="T119" i="4" a="1"/>
  <c r="T119" i="4" s="1"/>
  <c r="V33" i="4" a="1"/>
  <c r="V33" i="4" s="1"/>
  <c r="T85" i="4" a="1"/>
  <c r="T85" i="4" s="1"/>
  <c r="W211" i="4" a="1"/>
  <c r="W211" i="4" s="1"/>
  <c r="X98" i="4" a="1"/>
  <c r="X98" i="4" s="1"/>
  <c r="T131" i="4" a="1"/>
  <c r="T131" i="4" s="1"/>
  <c r="V78" i="4" a="1"/>
  <c r="V78" i="4" s="1"/>
  <c r="X172" i="4" a="1"/>
  <c r="X172" i="4" s="1"/>
  <c r="V127" i="4" a="1"/>
  <c r="V127" i="4" s="1"/>
  <c r="T173" i="4" a="1"/>
  <c r="T173" i="4" s="1"/>
  <c r="T198" i="4" a="1"/>
  <c r="T198" i="4" s="1"/>
  <c r="Y159" i="4" a="1"/>
  <c r="Y159" i="4" s="1"/>
  <c r="X155" i="4" a="1"/>
  <c r="X155" i="4" s="1"/>
  <c r="Y47" i="4" a="1"/>
  <c r="Y47" i="4" s="1"/>
  <c r="T150" i="4" a="1"/>
  <c r="T150" i="4" s="1"/>
  <c r="T81" i="4" a="1"/>
  <c r="T81" i="4" s="1"/>
  <c r="V162" i="4" a="1"/>
  <c r="V162" i="4" s="1"/>
  <c r="X46" i="4" a="1"/>
  <c r="X46" i="4" s="1"/>
  <c r="U114" i="4" a="1"/>
  <c r="U114" i="4" s="1"/>
  <c r="W188" i="4" a="1"/>
  <c r="W188" i="4" s="1"/>
  <c r="T69" i="4" a="1"/>
  <c r="T69" i="4" s="1"/>
  <c r="W167" i="4" a="1"/>
  <c r="W167" i="4" s="1"/>
  <c r="T179" i="4" a="1"/>
  <c r="T179" i="4" s="1"/>
  <c r="U179" i="4" a="1"/>
  <c r="U179" i="4" s="1"/>
  <c r="X119" i="4" a="1"/>
  <c r="X119" i="4" s="1"/>
  <c r="X21" i="4" a="1"/>
  <c r="X21" i="4" s="1"/>
  <c r="V64" i="4" a="1"/>
  <c r="V64" i="4" s="1"/>
  <c r="X191" i="4" a="1"/>
  <c r="X191" i="4" s="1"/>
  <c r="U36" i="4" a="1"/>
  <c r="U36" i="4" s="1"/>
  <c r="T212" i="4" a="1"/>
  <c r="T212" i="4" s="1"/>
  <c r="X64" i="4" a="1"/>
  <c r="X64" i="4" s="1"/>
  <c r="Y180" i="4" a="1"/>
  <c r="Y180" i="4" s="1"/>
  <c r="U102" i="4" a="1"/>
  <c r="U102" i="4" s="1"/>
  <c r="X75" i="4" a="1"/>
  <c r="X75" i="4" s="1"/>
  <c r="Y176" i="4" a="1"/>
  <c r="Y176" i="4" s="1"/>
  <c r="Y157" i="4" a="1"/>
  <c r="Y157" i="4" s="1"/>
  <c r="V119" i="4" a="1"/>
  <c r="V119" i="4" s="1"/>
  <c r="Y33" i="4" a="1"/>
  <c r="Y33" i="4" s="1"/>
  <c r="W47" i="4" a="1"/>
  <c r="W47" i="4" s="1"/>
  <c r="Y199" i="4" a="1"/>
  <c r="Y199" i="4" s="1"/>
  <c r="V72" i="4" a="1"/>
  <c r="V72" i="4" s="1"/>
  <c r="T140" i="4" a="1"/>
  <c r="T140" i="4" s="1"/>
  <c r="W23" i="4" a="1"/>
  <c r="W23" i="4" s="1"/>
  <c r="W70" i="4" a="1"/>
  <c r="W70" i="4" s="1"/>
  <c r="Y57" i="4" a="1"/>
  <c r="Y57" i="4" s="1"/>
  <c r="X101" i="4" a="1"/>
  <c r="X101" i="4" s="1"/>
  <c r="U152" i="4" a="1"/>
  <c r="U152" i="4" s="1"/>
  <c r="Y28" i="4" a="1"/>
  <c r="Y28" i="4" s="1"/>
  <c r="U47" i="4" a="1"/>
  <c r="U47" i="4" s="1"/>
  <c r="W109" i="4" a="1"/>
  <c r="W109" i="4" s="1"/>
  <c r="X162" i="4" a="1"/>
  <c r="X162" i="4" s="1"/>
  <c r="W18" i="4" a="1"/>
  <c r="W18" i="4" s="1"/>
  <c r="X93" i="4" a="1"/>
  <c r="X93" i="4" s="1"/>
  <c r="V140" i="4" a="1"/>
  <c r="V140" i="4" s="1"/>
  <c r="U22" i="4" a="1"/>
  <c r="U22" i="4" s="1"/>
  <c r="T37" i="4" a="1"/>
  <c r="T37" i="4" s="1"/>
  <c r="Y48" i="4" a="1"/>
  <c r="Y48" i="4" s="1"/>
  <c r="W97" i="4" a="1"/>
  <c r="W97" i="4" s="1"/>
  <c r="X40" i="4" a="1"/>
  <c r="X40" i="4" s="1"/>
  <c r="W41" i="4" a="1"/>
  <c r="W41" i="4" s="1"/>
  <c r="Y132" i="4" a="1"/>
  <c r="Y132" i="4" s="1"/>
  <c r="V88" i="4" a="1"/>
  <c r="V88" i="4" s="1"/>
  <c r="V147" i="4" a="1"/>
  <c r="V147" i="4" s="1"/>
  <c r="X43" i="4" a="1"/>
  <c r="X43" i="4" s="1"/>
  <c r="W170" i="4" a="1"/>
  <c r="W170" i="4" s="1"/>
  <c r="T184" i="4" a="1"/>
  <c r="T184" i="4" s="1"/>
  <c r="V37" i="4" a="1"/>
  <c r="V37" i="4" s="1"/>
  <c r="U162" i="4" a="1"/>
  <c r="U162" i="4" s="1"/>
  <c r="Y150" i="4" a="1"/>
  <c r="Y150" i="4" s="1"/>
  <c r="X56" i="4" a="1"/>
  <c r="X56" i="4" s="1"/>
  <c r="W34" i="4" a="1"/>
  <c r="W34" i="4" s="1"/>
  <c r="X58" i="4" a="1"/>
  <c r="X58" i="4" s="1"/>
  <c r="V210" i="4" a="1"/>
  <c r="V210" i="4" s="1"/>
  <c r="X33" i="4" a="1"/>
  <c r="X33" i="4" s="1"/>
  <c r="V196" i="4" a="1"/>
  <c r="V196" i="4" s="1"/>
  <c r="Y125" i="4" a="1"/>
  <c r="Y125" i="4" s="1"/>
  <c r="W33" i="4" a="1"/>
  <c r="W33" i="4" s="1"/>
  <c r="W22" i="4" a="1"/>
  <c r="W22" i="4" s="1"/>
  <c r="X114" i="4" a="1"/>
  <c r="X114" i="4" s="1"/>
  <c r="T111" i="4" a="1"/>
  <c r="T111" i="4" s="1"/>
  <c r="T32" i="4" a="1"/>
  <c r="T32" i="4" s="1"/>
  <c r="X190" i="4" a="1"/>
  <c r="X190" i="4" s="1"/>
  <c r="T161" i="4" a="1"/>
  <c r="T161" i="4" s="1"/>
  <c r="V110" i="4" a="1"/>
  <c r="V110" i="4" s="1"/>
  <c r="Y172" i="4" a="1"/>
  <c r="Y172" i="4" s="1"/>
  <c r="T113" i="4" a="1"/>
  <c r="T113" i="4" s="1"/>
  <c r="W132" i="4" a="1"/>
  <c r="W132" i="4" s="1"/>
  <c r="U173" i="4" a="1"/>
  <c r="U173" i="4" s="1"/>
  <c r="X166" i="4" a="1"/>
  <c r="X166" i="4" s="1"/>
  <c r="Y115" i="4" a="1"/>
  <c r="Y115" i="4" s="1"/>
  <c r="X213" i="4" a="1"/>
  <c r="X213" i="4" s="1"/>
  <c r="Y170" i="4" a="1"/>
  <c r="Y170" i="4" s="1"/>
  <c r="U150" i="4" a="1"/>
  <c r="U150" i="4" s="1"/>
  <c r="V59" i="4" a="1"/>
  <c r="V59" i="4" s="1"/>
  <c r="Y21" i="4" a="1"/>
  <c r="Y21" i="4" s="1"/>
  <c r="T196" i="4" a="1"/>
  <c r="T196" i="4" s="1"/>
  <c r="X76" i="4" a="1"/>
  <c r="X76" i="4" s="1"/>
  <c r="W15" i="4" a="1"/>
  <c r="W15" i="4" s="1"/>
  <c r="U63" i="4" a="1"/>
  <c r="U63" i="4" s="1"/>
  <c r="W112" i="4" a="1"/>
  <c r="W112" i="4" s="1"/>
  <c r="V209" i="4" a="1"/>
  <c r="V209" i="4" s="1"/>
  <c r="Y155" i="4" a="1"/>
  <c r="Y155" i="4" s="1"/>
  <c r="U65" i="4" a="1"/>
  <c r="U65" i="4" s="1"/>
  <c r="U45" i="4" a="1"/>
  <c r="U45" i="4" s="1"/>
  <c r="V114" i="4" a="1"/>
  <c r="V114" i="4" s="1"/>
  <c r="V106" i="4" a="1"/>
  <c r="V106" i="4" s="1"/>
  <c r="X111" i="4" a="1"/>
  <c r="X111" i="4" s="1"/>
  <c r="W177" i="4" a="1"/>
  <c r="W177" i="4" s="1"/>
  <c r="X106" i="4" a="1"/>
  <c r="X106" i="4" s="1"/>
  <c r="V124" i="4" a="1"/>
  <c r="V124" i="4" s="1"/>
  <c r="U180" i="4" a="1"/>
  <c r="U180" i="4" s="1"/>
  <c r="U192" i="4" a="1"/>
  <c r="U192" i="4" s="1"/>
  <c r="X125" i="4" a="1"/>
  <c r="X125" i="4" s="1"/>
  <c r="V126" i="4" a="1"/>
  <c r="V126" i="4" s="1"/>
  <c r="T96" i="4" a="1"/>
  <c r="T96" i="4" s="1"/>
  <c r="U119" i="4" a="1"/>
  <c r="U119" i="4" s="1"/>
  <c r="U142" i="4" a="1"/>
  <c r="U142" i="4" s="1"/>
  <c r="K164" i="4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U164" i="4" a="1"/>
  <c r="U164" i="4" s="1"/>
  <c r="T188" i="4" a="1"/>
  <c r="T188" i="4" s="1"/>
  <c r="T182" i="4" a="1"/>
  <c r="T182" i="4" s="1"/>
  <c r="X54" i="4" a="1"/>
  <c r="X54" i="4" s="1"/>
  <c r="X117" i="4" a="1"/>
  <c r="X117" i="4" s="1"/>
  <c r="W95" i="4" a="1"/>
  <c r="W95" i="4" s="1"/>
  <c r="Y196" i="4" a="1"/>
  <c r="Y196" i="4" s="1"/>
  <c r="Y111" i="4" a="1"/>
  <c r="Y111" i="4" s="1"/>
  <c r="X143" i="4" a="1"/>
  <c r="X143" i="4" s="1"/>
  <c r="T108" i="4" a="1"/>
  <c r="T108" i="4" s="1"/>
  <c r="Y144" i="4" a="1"/>
  <c r="Y144" i="4" s="1"/>
  <c r="Y95" i="4" a="1"/>
  <c r="Y95" i="4" s="1"/>
  <c r="T110" i="4" a="1"/>
  <c r="T110" i="4" s="1"/>
  <c r="U81" i="4" a="1"/>
  <c r="U81" i="4" s="1"/>
  <c r="Y32" i="4" a="1"/>
  <c r="Y32" i="4" s="1"/>
  <c r="T151" i="4" a="1"/>
  <c r="T151" i="4" s="1"/>
  <c r="V183" i="4" a="1"/>
  <c r="V183" i="4" s="1"/>
  <c r="U89" i="4" a="1"/>
  <c r="U89" i="4" s="1"/>
  <c r="U158" i="4" a="1"/>
  <c r="U158" i="4" s="1"/>
  <c r="T189" i="4" a="1"/>
  <c r="T189" i="4" s="1"/>
  <c r="AA213" i="4"/>
  <c r="AC213" i="4"/>
  <c r="AB213" i="4"/>
  <c r="W114" i="4" a="1"/>
  <c r="W114" i="4" s="1"/>
  <c r="X14" i="4" a="1"/>
  <c r="X14" i="4" s="1"/>
  <c r="U133" i="4" a="1"/>
  <c r="U133" i="4" s="1"/>
  <c r="U107" i="4" a="1"/>
  <c r="U107" i="4" s="1"/>
  <c r="U110" i="4" a="1"/>
  <c r="U110" i="4" s="1"/>
  <c r="U178" i="4" a="1"/>
  <c r="U178" i="4" s="1"/>
  <c r="X197" i="4" a="1"/>
  <c r="X197" i="4" s="1"/>
  <c r="U183" i="4" a="1"/>
  <c r="U183" i="4" s="1"/>
  <c r="V121" i="4" a="1"/>
  <c r="V121" i="4" s="1"/>
  <c r="Y162" i="4" a="1"/>
  <c r="Y162" i="4" s="1"/>
  <c r="U208" i="4" a="1"/>
  <c r="U208" i="4" s="1"/>
  <c r="V159" i="4" a="1"/>
  <c r="V159" i="4" s="1"/>
  <c r="W159" i="4" a="1"/>
  <c r="W159" i="4" s="1"/>
  <c r="X131" i="4" a="1"/>
  <c r="X131" i="4" s="1"/>
  <c r="V134" i="4" a="1"/>
  <c r="V134" i="4" s="1"/>
  <c r="T138" i="4" a="1"/>
  <c r="T138" i="4" s="1"/>
  <c r="W127" i="4" a="1"/>
  <c r="W127" i="4" s="1"/>
  <c r="U117" i="4" a="1"/>
  <c r="U117" i="4" s="1"/>
  <c r="Y103" i="4" a="1"/>
  <c r="Y103" i="4" s="1"/>
  <c r="Y124" i="4" a="1"/>
  <c r="Y124" i="4" s="1"/>
  <c r="V158" i="4" a="1"/>
  <c r="V158" i="4" s="1"/>
  <c r="U143" i="4" a="1"/>
  <c r="U143" i="4" s="1"/>
  <c r="T68" i="4" a="1"/>
  <c r="T68" i="4" s="1"/>
  <c r="Y120" i="4" a="1"/>
  <c r="Y120" i="4" s="1"/>
  <c r="U153" i="4" a="1"/>
  <c r="U153" i="4" s="1"/>
  <c r="T104" i="4" a="1"/>
  <c r="T104" i="4" s="1"/>
  <c r="V105" i="4" a="1"/>
  <c r="V105" i="4" s="1"/>
  <c r="T94" i="4" a="1"/>
  <c r="T94" i="4" s="1"/>
  <c r="V150" i="4" a="1"/>
  <c r="V150" i="4" s="1"/>
  <c r="U131" i="4" a="1"/>
  <c r="U131" i="4" s="1"/>
  <c r="T205" i="4" a="1"/>
  <c r="T205" i="4" s="1"/>
  <c r="U105" i="4" a="1"/>
  <c r="U105" i="4" s="1"/>
  <c r="Y113" i="4" a="1"/>
  <c r="Y113" i="4" s="1"/>
  <c r="Y163" i="4" a="1"/>
  <c r="Y163" i="4" s="1"/>
  <c r="T201" i="4" a="1"/>
  <c r="T201" i="4" s="1"/>
  <c r="V109" i="4" a="1"/>
  <c r="V109" i="4" s="1"/>
  <c r="Y205" i="4" a="1"/>
  <c r="Y205" i="4" s="1"/>
  <c r="X157" i="4" a="1"/>
  <c r="X157" i="4" s="1"/>
  <c r="U188" i="4" a="1"/>
  <c r="U188" i="4" s="1"/>
  <c r="X168" i="4" a="1"/>
  <c r="X168" i="4" s="1"/>
  <c r="W149" i="4" a="1"/>
  <c r="W149" i="4" s="1"/>
  <c r="W206" i="4" a="1"/>
  <c r="W206" i="4" s="1"/>
  <c r="X196" i="4" a="1"/>
  <c r="X196" i="4" s="1"/>
  <c r="T121" i="4" a="1"/>
  <c r="T121" i="4" s="1"/>
  <c r="T30" i="4" a="1"/>
  <c r="T30" i="4" s="1"/>
  <c r="AB212" i="4" l="1"/>
  <c r="AB211" i="4" s="1"/>
  <c r="AB210" i="4" s="1"/>
  <c r="AB209" i="4" s="1"/>
  <c r="AB208" i="4" s="1"/>
  <c r="AB207" i="4" s="1"/>
  <c r="AB206" i="4" s="1"/>
  <c r="AB205" i="4" s="1"/>
  <c r="AB204" i="4" s="1"/>
  <c r="AB203" i="4" s="1"/>
  <c r="AB202" i="4" s="1"/>
  <c r="AB201" i="4" s="1"/>
  <c r="AB200" i="4" s="1"/>
  <c r="AB199" i="4" s="1"/>
  <c r="AB198" i="4" s="1"/>
  <c r="AB197" i="4" s="1"/>
  <c r="AB196" i="4" s="1"/>
  <c r="AB195" i="4" s="1"/>
  <c r="AB194" i="4" s="1"/>
  <c r="AB193" i="4" s="1"/>
  <c r="AB192" i="4" s="1"/>
  <c r="AB191" i="4" s="1"/>
  <c r="AB190" i="4" s="1"/>
  <c r="AB189" i="4" s="1"/>
  <c r="AB188" i="4" s="1"/>
  <c r="AB187" i="4" s="1"/>
  <c r="AB186" i="4" s="1"/>
  <c r="AB185" i="4" s="1"/>
  <c r="AB184" i="4" s="1"/>
  <c r="AB183" i="4" s="1"/>
  <c r="AB182" i="4" s="1"/>
  <c r="AB181" i="4" s="1"/>
  <c r="AB180" i="4" s="1"/>
  <c r="AB179" i="4" s="1"/>
  <c r="AB178" i="4" s="1"/>
  <c r="AB177" i="4" s="1"/>
  <c r="AB176" i="4" s="1"/>
  <c r="AB175" i="4" s="1"/>
  <c r="AB174" i="4" s="1"/>
  <c r="AB173" i="4" s="1"/>
  <c r="AB172" i="4" s="1"/>
  <c r="AB171" i="4" s="1"/>
  <c r="AB170" i="4" s="1"/>
  <c r="AB169" i="4" s="1"/>
  <c r="AB168" i="4" s="1"/>
  <c r="AB167" i="4" s="1"/>
  <c r="AB166" i="4" s="1"/>
  <c r="AB165" i="4" s="1"/>
  <c r="AB164" i="4" s="1"/>
  <c r="AB163" i="4" s="1"/>
  <c r="AB162" i="4" s="1"/>
  <c r="AB161" i="4" s="1"/>
  <c r="AB160" i="4" s="1"/>
  <c r="AB159" i="4" s="1"/>
  <c r="AB158" i="4" s="1"/>
  <c r="AB157" i="4" s="1"/>
  <c r="AB156" i="4" s="1"/>
  <c r="AB155" i="4" s="1"/>
  <c r="AB154" i="4" s="1"/>
  <c r="AB153" i="4" s="1"/>
  <c r="AB152" i="4" s="1"/>
  <c r="AB151" i="4" s="1"/>
  <c r="AB150" i="4" s="1"/>
  <c r="AB149" i="4" s="1"/>
  <c r="AB148" i="4" s="1"/>
  <c r="AB147" i="4" s="1"/>
  <c r="AB146" i="4" s="1"/>
  <c r="AB145" i="4" s="1"/>
  <c r="AB144" i="4" s="1"/>
  <c r="AB143" i="4" s="1"/>
  <c r="AB142" i="4" s="1"/>
  <c r="AB141" i="4" s="1"/>
  <c r="AB140" i="4" s="1"/>
  <c r="AB139" i="4" s="1"/>
  <c r="AB138" i="4" s="1"/>
  <c r="AB137" i="4" s="1"/>
  <c r="AB136" i="4" s="1"/>
  <c r="AB135" i="4" s="1"/>
  <c r="AB134" i="4" s="1"/>
  <c r="AB133" i="4" s="1"/>
  <c r="AB132" i="4" s="1"/>
  <c r="AB131" i="4" s="1"/>
  <c r="AB130" i="4" s="1"/>
  <c r="AB129" i="4" s="1"/>
  <c r="AB128" i="4" s="1"/>
  <c r="AB127" i="4" s="1"/>
  <c r="AB126" i="4" s="1"/>
  <c r="AB125" i="4" s="1"/>
  <c r="AB124" i="4" s="1"/>
  <c r="AB123" i="4" s="1"/>
  <c r="AB122" i="4" s="1"/>
  <c r="AB121" i="4" s="1"/>
  <c r="AB120" i="4" s="1"/>
  <c r="AB119" i="4" s="1"/>
  <c r="AB118" i="4" s="1"/>
  <c r="AB117" i="4" s="1"/>
  <c r="AB116" i="4" s="1"/>
  <c r="AB115" i="4" s="1"/>
  <c r="AB114" i="4" s="1"/>
  <c r="AB113" i="4" s="1"/>
  <c r="AB112" i="4" s="1"/>
  <c r="AB111" i="4" s="1"/>
  <c r="AB110" i="4" s="1"/>
  <c r="AB109" i="4" s="1"/>
  <c r="AB108" i="4" s="1"/>
  <c r="AB107" i="4" s="1"/>
  <c r="AB106" i="4" s="1"/>
  <c r="AB105" i="4" s="1"/>
  <c r="AB104" i="4" s="1"/>
  <c r="AB103" i="4" s="1"/>
  <c r="AB102" i="4" s="1"/>
  <c r="AB101" i="4" s="1"/>
  <c r="AB100" i="4" s="1"/>
  <c r="AB99" i="4" s="1"/>
  <c r="AB98" i="4" s="1"/>
  <c r="AB97" i="4" s="1"/>
  <c r="AB96" i="4" s="1"/>
  <c r="AB95" i="4" s="1"/>
  <c r="AB94" i="4" s="1"/>
  <c r="AB93" i="4" s="1"/>
  <c r="AB92" i="4" s="1"/>
  <c r="AB91" i="4" s="1"/>
  <c r="AB90" i="4" s="1"/>
  <c r="AB89" i="4" s="1"/>
  <c r="AB88" i="4" s="1"/>
  <c r="AB87" i="4" s="1"/>
  <c r="AB86" i="4" s="1"/>
  <c r="AB85" i="4" s="1"/>
  <c r="AB84" i="4" s="1"/>
  <c r="AB83" i="4" s="1"/>
  <c r="AB82" i="4" s="1"/>
  <c r="AB81" i="4" s="1"/>
  <c r="AB80" i="4" s="1"/>
  <c r="AB79" i="4" s="1"/>
  <c r="AB78" i="4" s="1"/>
  <c r="AB77" i="4" s="1"/>
  <c r="AB76" i="4" s="1"/>
  <c r="AB75" i="4" s="1"/>
  <c r="AB74" i="4" s="1"/>
  <c r="AB73" i="4" s="1"/>
  <c r="AB72" i="4" s="1"/>
  <c r="AB71" i="4" s="1"/>
  <c r="AB70" i="4" s="1"/>
  <c r="AB69" i="4" s="1"/>
  <c r="AB68" i="4" s="1"/>
  <c r="AB67" i="4" s="1"/>
  <c r="AB66" i="4" s="1"/>
  <c r="AB65" i="4" s="1"/>
  <c r="AB64" i="4" s="1"/>
  <c r="AB63" i="4" s="1"/>
  <c r="AB62" i="4" s="1"/>
  <c r="AB61" i="4" s="1"/>
  <c r="AB60" i="4" s="1"/>
  <c r="AB59" i="4" s="1"/>
  <c r="AB58" i="4" s="1"/>
  <c r="AB57" i="4" s="1"/>
  <c r="AB56" i="4" s="1"/>
  <c r="AB55" i="4" s="1"/>
  <c r="AB54" i="4" s="1"/>
  <c r="AB53" i="4" s="1"/>
  <c r="AB52" i="4" s="1"/>
  <c r="AB51" i="4" s="1"/>
  <c r="AB50" i="4" s="1"/>
  <c r="AB49" i="4" s="1"/>
  <c r="AB48" i="4" s="1"/>
  <c r="AB47" i="4" s="1"/>
  <c r="AB46" i="4" s="1"/>
  <c r="AB45" i="4" s="1"/>
  <c r="AB44" i="4" s="1"/>
  <c r="AB43" i="4" s="1"/>
  <c r="AB42" i="4" s="1"/>
  <c r="AB41" i="4" s="1"/>
  <c r="AB40" i="4" s="1"/>
  <c r="AB39" i="4" s="1"/>
  <c r="AB38" i="4" s="1"/>
  <c r="AB37" i="4" s="1"/>
  <c r="AB36" i="4" s="1"/>
  <c r="AB35" i="4" s="1"/>
  <c r="AB34" i="4" s="1"/>
  <c r="AB33" i="4" s="1"/>
  <c r="AB32" i="4" s="1"/>
  <c r="AB31" i="4" s="1"/>
  <c r="AB30" i="4" s="1"/>
  <c r="AB29" i="4" s="1"/>
  <c r="AB28" i="4" s="1"/>
  <c r="AB27" i="4" s="1"/>
  <c r="AB26" i="4" s="1"/>
  <c r="AB25" i="4" s="1"/>
  <c r="AB24" i="4" s="1"/>
  <c r="AB23" i="4" s="1"/>
  <c r="AB22" i="4" s="1"/>
  <c r="AB21" i="4" s="1"/>
  <c r="AB20" i="4" s="1"/>
  <c r="AB19" i="4" s="1"/>
  <c r="AB18" i="4" s="1"/>
  <c r="AB17" i="4" s="1"/>
  <c r="AB16" i="4" s="1"/>
  <c r="AB15" i="4" s="1"/>
  <c r="AB14" i="4" s="1"/>
  <c r="AA212" i="4"/>
  <c r="AA211" i="4" s="1"/>
  <c r="AA210" i="4" s="1"/>
  <c r="AA209" i="4" s="1"/>
  <c r="AA208" i="4" s="1"/>
  <c r="AA207" i="4" s="1"/>
  <c r="AA206" i="4" s="1"/>
  <c r="AA205" i="4" s="1"/>
  <c r="AA204" i="4" s="1"/>
  <c r="AA203" i="4" s="1"/>
  <c r="AA202" i="4" s="1"/>
  <c r="AA201" i="4" s="1"/>
  <c r="AA200" i="4" s="1"/>
  <c r="AA199" i="4" s="1"/>
  <c r="AC212" i="4"/>
  <c r="AC211" i="4" s="1"/>
  <c r="AC210" i="4" s="1"/>
  <c r="AC209" i="4" s="1"/>
  <c r="AC208" i="4" s="1"/>
  <c r="AC207" i="4" s="1"/>
  <c r="AC206" i="4" s="1"/>
  <c r="AC205" i="4" s="1"/>
  <c r="AC204" i="4" s="1"/>
  <c r="AC203" i="4" s="1"/>
  <c r="AC202" i="4" s="1"/>
  <c r="AC201" i="4" s="1"/>
  <c r="AC200" i="4" s="1"/>
  <c r="AC199" i="4" s="1"/>
  <c r="AC198" i="4" s="1"/>
  <c r="AC197" i="4" s="1"/>
  <c r="AC196" i="4" s="1"/>
  <c r="AC195" i="4" s="1"/>
  <c r="AC194" i="4" s="1"/>
  <c r="AC193" i="4" s="1"/>
  <c r="AC192" i="4" s="1"/>
  <c r="AC191" i="4" s="1"/>
  <c r="AC190" i="4" s="1"/>
  <c r="AC189" i="4" s="1"/>
  <c r="AC188" i="4" s="1"/>
  <c r="AC187" i="4" s="1"/>
  <c r="AC186" i="4" s="1"/>
  <c r="AC185" i="4" s="1"/>
  <c r="AC184" i="4" s="1"/>
  <c r="AC183" i="4" s="1"/>
  <c r="AC182" i="4" s="1"/>
  <c r="AC181" i="4" s="1"/>
  <c r="AC180" i="4" s="1"/>
  <c r="AC179" i="4" s="1"/>
  <c r="AC178" i="4" s="1"/>
  <c r="AC177" i="4" s="1"/>
  <c r="AC176" i="4" s="1"/>
  <c r="AC175" i="4" s="1"/>
  <c r="AC174" i="4" s="1"/>
  <c r="AC173" i="4" s="1"/>
  <c r="AC172" i="4" s="1"/>
  <c r="AC171" i="4" s="1"/>
  <c r="AC170" i="4" s="1"/>
  <c r="AC169" i="4" s="1"/>
  <c r="AC168" i="4" s="1"/>
  <c r="AC167" i="4" s="1"/>
  <c r="AC166" i="4" s="1"/>
  <c r="AC165" i="4" s="1"/>
  <c r="AC164" i="4" s="1"/>
  <c r="AC163" i="4" s="1"/>
  <c r="AC162" i="4" s="1"/>
  <c r="AC161" i="4" s="1"/>
  <c r="AC160" i="4" s="1"/>
  <c r="AC159" i="4" s="1"/>
  <c r="AC158" i="4" s="1"/>
  <c r="AC157" i="4" s="1"/>
  <c r="AC156" i="4" s="1"/>
  <c r="AC155" i="4" s="1"/>
  <c r="AC154" i="4" s="1"/>
  <c r="AC153" i="4" s="1"/>
  <c r="AC152" i="4" s="1"/>
  <c r="AC151" i="4" s="1"/>
  <c r="AC150" i="4" s="1"/>
  <c r="AC149" i="4" s="1"/>
  <c r="AC148" i="4" s="1"/>
  <c r="AC147" i="4" s="1"/>
  <c r="AC146" i="4" s="1"/>
  <c r="AC145" i="4" s="1"/>
  <c r="AC144" i="4" s="1"/>
  <c r="AC143" i="4" s="1"/>
  <c r="AC142" i="4" s="1"/>
  <c r="AC141" i="4" s="1"/>
  <c r="AC140" i="4" s="1"/>
  <c r="AC139" i="4" s="1"/>
  <c r="AC138" i="4" s="1"/>
  <c r="AC137" i="4" s="1"/>
  <c r="AC136" i="4" s="1"/>
  <c r="AC135" i="4" s="1"/>
  <c r="AC134" i="4" s="1"/>
  <c r="AC133" i="4" s="1"/>
  <c r="AC132" i="4" s="1"/>
  <c r="AC131" i="4" s="1"/>
  <c r="AC130" i="4" s="1"/>
  <c r="AC129" i="4" s="1"/>
  <c r="AC128" i="4" s="1"/>
  <c r="AC127" i="4" s="1"/>
  <c r="AC126" i="4" s="1"/>
  <c r="AC125" i="4" s="1"/>
  <c r="AC124" i="4" s="1"/>
  <c r="AC123" i="4" s="1"/>
  <c r="AC122" i="4" s="1"/>
  <c r="AC121" i="4" s="1"/>
  <c r="AC120" i="4" s="1"/>
  <c r="AC119" i="4" s="1"/>
  <c r="AC118" i="4" s="1"/>
  <c r="AC117" i="4" s="1"/>
  <c r="AC116" i="4" s="1"/>
  <c r="AC115" i="4" s="1"/>
  <c r="AC114" i="4" s="1"/>
  <c r="AC113" i="4" s="1"/>
  <c r="AC112" i="4" s="1"/>
  <c r="AC111" i="4" s="1"/>
  <c r="AC110" i="4" s="1"/>
  <c r="AC109" i="4" s="1"/>
  <c r="AC108" i="4" s="1"/>
  <c r="AC107" i="4" s="1"/>
  <c r="AC106" i="4" s="1"/>
  <c r="AC105" i="4" s="1"/>
  <c r="AC104" i="4" s="1"/>
  <c r="AC103" i="4" s="1"/>
  <c r="AC102" i="4" s="1"/>
  <c r="AC101" i="4" s="1"/>
  <c r="AC100" i="4" s="1"/>
  <c r="AC99" i="4" s="1"/>
  <c r="AC98" i="4" s="1"/>
  <c r="AC97" i="4" s="1"/>
  <c r="AC96" i="4" s="1"/>
  <c r="AC95" i="4" s="1"/>
  <c r="AC94" i="4" s="1"/>
  <c r="AC93" i="4" s="1"/>
  <c r="AC92" i="4" s="1"/>
  <c r="AC91" i="4" s="1"/>
  <c r="AC90" i="4" s="1"/>
  <c r="AC89" i="4" s="1"/>
  <c r="AC88" i="4" s="1"/>
  <c r="AC87" i="4" s="1"/>
  <c r="AC86" i="4" s="1"/>
  <c r="AC85" i="4" s="1"/>
  <c r="AC84" i="4" s="1"/>
  <c r="AC83" i="4" s="1"/>
  <c r="AC82" i="4" s="1"/>
  <c r="AC81" i="4" s="1"/>
  <c r="AC80" i="4" s="1"/>
  <c r="AC79" i="4" s="1"/>
  <c r="AC78" i="4" s="1"/>
  <c r="AC77" i="4" s="1"/>
  <c r="AC76" i="4" s="1"/>
  <c r="AC75" i="4" s="1"/>
  <c r="AC74" i="4" s="1"/>
  <c r="AC73" i="4" s="1"/>
  <c r="AC72" i="4" s="1"/>
  <c r="AC71" i="4" s="1"/>
  <c r="AC70" i="4" s="1"/>
  <c r="AC69" i="4" s="1"/>
  <c r="AC68" i="4" s="1"/>
  <c r="AC67" i="4" s="1"/>
  <c r="AC66" i="4" s="1"/>
  <c r="AC65" i="4" s="1"/>
  <c r="AC64" i="4" s="1"/>
  <c r="AC63" i="4" s="1"/>
  <c r="AC62" i="4" s="1"/>
  <c r="AC61" i="4" s="1"/>
  <c r="AC60" i="4" s="1"/>
  <c r="AC59" i="4" s="1"/>
  <c r="AC58" i="4" s="1"/>
  <c r="AC57" i="4" s="1"/>
  <c r="AC56" i="4" s="1"/>
  <c r="AC55" i="4" s="1"/>
  <c r="AC54" i="4" s="1"/>
  <c r="AC53" i="4" s="1"/>
  <c r="AC52" i="4" s="1"/>
  <c r="AC51" i="4" s="1"/>
  <c r="AC50" i="4" s="1"/>
  <c r="AC49" i="4" s="1"/>
  <c r="AC48" i="4" s="1"/>
  <c r="AC47" i="4" s="1"/>
  <c r="AC46" i="4" s="1"/>
  <c r="AC45" i="4" s="1"/>
  <c r="AC44" i="4" s="1"/>
  <c r="AC43" i="4" s="1"/>
  <c r="AC42" i="4" s="1"/>
  <c r="AC41" i="4" s="1"/>
  <c r="AC40" i="4" s="1"/>
  <c r="AC39" i="4" s="1"/>
  <c r="AC38" i="4" s="1"/>
  <c r="AC37" i="4" s="1"/>
  <c r="AC36" i="4" s="1"/>
  <c r="AC35" i="4" s="1"/>
  <c r="AC34" i="4" s="1"/>
  <c r="AC33" i="4" s="1"/>
  <c r="AC32" i="4" s="1"/>
  <c r="AC31" i="4" s="1"/>
  <c r="AC30" i="4" s="1"/>
  <c r="AC29" i="4" s="1"/>
  <c r="AC28" i="4" s="1"/>
  <c r="AC27" i="4" s="1"/>
  <c r="AC26" i="4" s="1"/>
  <c r="AC25" i="4" s="1"/>
  <c r="AC24" i="4" s="1"/>
  <c r="AC23" i="4" s="1"/>
  <c r="AC22" i="4" s="1"/>
  <c r="AC21" i="4" s="1"/>
  <c r="AC20" i="4" s="1"/>
  <c r="AC19" i="4" s="1"/>
  <c r="AC18" i="4" s="1"/>
  <c r="AC17" i="4" s="1"/>
  <c r="AC16" i="4" s="1"/>
  <c r="AC15" i="4" s="1"/>
  <c r="Z4" i="4"/>
  <c r="Y5" i="4"/>
  <c r="AA2" i="4"/>
  <c r="Y8" i="4"/>
  <c r="AB8" i="4"/>
  <c r="V8" i="4"/>
  <c r="W8" i="4" s="1"/>
  <c r="Y7" i="4"/>
  <c r="Y9" i="4"/>
  <c r="AB3" i="4"/>
  <c r="AA6" i="4"/>
  <c r="V4" i="4"/>
  <c r="Z7" i="4"/>
  <c r="AB4" i="4"/>
  <c r="AA4" i="4"/>
  <c r="AB9" i="4"/>
  <c r="Y6" i="4"/>
  <c r="AB5" i="4"/>
  <c r="Z9" i="4"/>
  <c r="V5" i="4"/>
  <c r="Z5" i="4"/>
  <c r="AA3" i="4"/>
  <c r="AA9" i="4"/>
  <c r="AB7" i="4"/>
  <c r="V6" i="4"/>
  <c r="Z6" i="4"/>
  <c r="V7" i="4"/>
  <c r="Y3" i="4"/>
  <c r="Z3" i="4"/>
  <c r="AA8" i="4"/>
  <c r="AB2" i="4"/>
  <c r="Z2" i="4"/>
  <c r="V9" i="4"/>
  <c r="V2" i="4"/>
  <c r="AA5" i="4"/>
  <c r="Z8" i="4"/>
  <c r="V3" i="4"/>
  <c r="W3" i="4" s="1"/>
  <c r="Y4" i="4"/>
  <c r="AA7" i="4"/>
  <c r="Y2" i="4"/>
  <c r="AB6" i="4"/>
  <c r="P5" i="4" l="1"/>
  <c r="P6" i="4" s="1"/>
  <c r="AD200" i="4"/>
  <c r="Y10" i="4"/>
  <c r="S5" i="4" s="1"/>
  <c r="AA10" i="4"/>
  <c r="AD199" i="4"/>
  <c r="AA198" i="4"/>
  <c r="W6" i="4"/>
  <c r="W2" i="4"/>
  <c r="Z10" i="4"/>
  <c r="W5" i="4"/>
  <c r="W4" i="4"/>
  <c r="AD9" i="4"/>
  <c r="AE9" i="4" s="1"/>
  <c r="W9" i="4"/>
  <c r="R9" i="4"/>
  <c r="Q9" i="4" s="1"/>
  <c r="AB10" i="4"/>
  <c r="W7" i="4"/>
  <c r="S4" i="4" l="1"/>
  <c r="S6" i="4" s="1"/>
  <c r="X10" i="4"/>
  <c r="O5" i="4"/>
  <c r="AD8" i="4"/>
  <c r="R8" i="4"/>
  <c r="AD198" i="4"/>
  <c r="AA197" i="4"/>
  <c r="Q8" i="4" l="1"/>
  <c r="R7" i="4"/>
  <c r="AE8" i="4"/>
  <c r="AD7" i="4"/>
  <c r="AD197" i="4"/>
  <c r="AA196" i="4"/>
  <c r="AD196" i="4" l="1"/>
  <c r="AA195" i="4"/>
  <c r="Q7" i="4"/>
  <c r="R6" i="4"/>
  <c r="AE7" i="4"/>
  <c r="AD6" i="4"/>
  <c r="AE6" i="4" l="1"/>
  <c r="AD5" i="4"/>
  <c r="AD195" i="4"/>
  <c r="AA194" i="4"/>
  <c r="Q6" i="4"/>
  <c r="R5" i="4"/>
  <c r="Q5" i="4" l="1"/>
  <c r="R4" i="4"/>
  <c r="AE5" i="4"/>
  <c r="AD4" i="4"/>
  <c r="AD194" i="4"/>
  <c r="AA193" i="4"/>
  <c r="AD193" i="4" l="1"/>
  <c r="AA192" i="4"/>
  <c r="Q4" i="4"/>
  <c r="R3" i="4"/>
  <c r="AD3" i="4"/>
  <c r="AE4" i="4"/>
  <c r="P1" i="4" l="1"/>
  <c r="Q3" i="4"/>
  <c r="R2" i="4"/>
  <c r="Q2" i="4" s="1"/>
  <c r="AA191" i="4"/>
  <c r="AD192" i="4"/>
  <c r="AD2" i="4"/>
  <c r="AE2" i="4" s="1"/>
  <c r="AE3" i="4"/>
  <c r="P4" i="4" l="1"/>
  <c r="O4" i="4" s="1"/>
  <c r="B8" i="1" s="1"/>
  <c r="AD191" i="4"/>
  <c r="AA190" i="4"/>
  <c r="AA189" i="4" s="1"/>
  <c r="AA188" i="4" s="1"/>
  <c r="AA187" i="4" s="1"/>
  <c r="AA186" i="4" s="1"/>
  <c r="AA185" i="4" s="1"/>
  <c r="AA184" i="4" s="1"/>
  <c r="AA183" i="4" s="1"/>
  <c r="AA182" i="4" s="1"/>
  <c r="AA181" i="4" s="1"/>
  <c r="AA180" i="4" s="1"/>
  <c r="AA179" i="4" s="1"/>
  <c r="AA178" i="4" s="1"/>
  <c r="AE10" i="4"/>
  <c r="S3" i="4" s="1"/>
  <c r="AD178" i="4" l="1"/>
  <c r="AA177" i="4"/>
  <c r="AA176" i="4" l="1"/>
  <c r="AD177" i="4"/>
  <c r="AA175" i="4" l="1"/>
  <c r="AD176" i="4"/>
  <c r="AA174" i="4" l="1"/>
  <c r="AD175" i="4"/>
  <c r="AD174" i="4" l="1"/>
  <c r="AA173" i="4"/>
  <c r="AA172" i="4" s="1"/>
  <c r="AA171" i="4" s="1"/>
  <c r="AA170" i="4" s="1"/>
  <c r="AA169" i="4" s="1"/>
  <c r="AA168" i="4" s="1"/>
  <c r="AA167" i="4" s="1"/>
  <c r="AA166" i="4" s="1"/>
  <c r="AA165" i="4" s="1"/>
  <c r="AA164" i="4" s="1"/>
  <c r="AA163" i="4" s="1"/>
  <c r="AA162" i="4" s="1"/>
  <c r="AA161" i="4" s="1"/>
  <c r="AA160" i="4" s="1"/>
  <c r="AA159" i="4" s="1"/>
  <c r="AA158" i="4" s="1"/>
  <c r="AA157" i="4" s="1"/>
  <c r="AA156" i="4" s="1"/>
  <c r="AA155" i="4" s="1"/>
  <c r="AA154" i="4" s="1"/>
  <c r="AA153" i="4" s="1"/>
  <c r="AA152" i="4" s="1"/>
  <c r="AA151" i="4" s="1"/>
  <c r="AA150" i="4" s="1"/>
  <c r="AA149" i="4" s="1"/>
  <c r="AA148" i="4" s="1"/>
  <c r="AA147" i="4" s="1"/>
  <c r="AA146" i="4" s="1"/>
  <c r="AA145" i="4" s="1"/>
  <c r="AA144" i="4" s="1"/>
  <c r="AA143" i="4" s="1"/>
  <c r="AA142" i="4" s="1"/>
  <c r="AA141" i="4" s="1"/>
  <c r="AA140" i="4" s="1"/>
  <c r="AA139" i="4" s="1"/>
  <c r="AA138" i="4" s="1"/>
  <c r="AA137" i="4" s="1"/>
  <c r="AA136" i="4" s="1"/>
  <c r="AA135" i="4" l="1"/>
  <c r="AA134" i="4" l="1"/>
  <c r="AA133" i="4" s="1"/>
  <c r="AA132" i="4" s="1"/>
  <c r="AA131" i="4" s="1"/>
  <c r="AA130" i="4" s="1"/>
  <c r="AA129" i="4" s="1"/>
  <c r="AA128" i="4" s="1"/>
  <c r="AA127" i="4" s="1"/>
  <c r="AA126" i="4" s="1"/>
  <c r="AA125" i="4" s="1"/>
  <c r="AA124" i="4" s="1"/>
  <c r="AA123" i="4" s="1"/>
  <c r="AA122" i="4" s="1"/>
  <c r="AA121" i="4" s="1"/>
  <c r="AA120" i="4" s="1"/>
  <c r="AA119" i="4" s="1"/>
  <c r="AA118" i="4" s="1"/>
  <c r="AA117" i="4" s="1"/>
  <c r="AA116" i="4" s="1"/>
  <c r="AA115" i="4" s="1"/>
  <c r="AA114" i="4" s="1"/>
  <c r="AA113" i="4" s="1"/>
  <c r="AA112" i="4" s="1"/>
  <c r="AA111" i="4" s="1"/>
  <c r="AA110" i="4" s="1"/>
  <c r="AA109" i="4" s="1"/>
  <c r="AA108" i="4" s="1"/>
  <c r="AA107" i="4" s="1"/>
  <c r="AA106" i="4" s="1"/>
  <c r="AA105" i="4" l="1"/>
  <c r="AA104" i="4" l="1"/>
  <c r="AA103" i="4" l="1"/>
  <c r="AA102" i="4" l="1"/>
  <c r="AA101" i="4" l="1"/>
  <c r="AA100" i="4" l="1"/>
  <c r="AA99" i="4" l="1"/>
  <c r="AA98" i="4" l="1"/>
  <c r="AA97" i="4" l="1"/>
  <c r="AA96" i="4" l="1"/>
  <c r="AA95" i="4" l="1"/>
  <c r="AA94" i="4" l="1"/>
  <c r="AA93" i="4" l="1"/>
  <c r="AA92" i="4" s="1"/>
  <c r="AA91" i="4" s="1"/>
  <c r="AA90" i="4" s="1"/>
  <c r="AA89" i="4" s="1"/>
  <c r="AA88" i="4" s="1"/>
  <c r="AA87" i="4" s="1"/>
  <c r="AA86" i="4" s="1"/>
  <c r="AA85" i="4" s="1"/>
  <c r="AA84" i="4" s="1"/>
  <c r="AA83" i="4" s="1"/>
  <c r="AA82" i="4" s="1"/>
  <c r="AA81" i="4" s="1"/>
  <c r="AA80" i="4" s="1"/>
  <c r="AA79" i="4" s="1"/>
  <c r="AA78" i="4" s="1"/>
  <c r="AA77" i="4" s="1"/>
  <c r="AA76" i="4" s="1"/>
  <c r="AA75" i="4" s="1"/>
  <c r="AA74" i="4" s="1"/>
  <c r="AA73" i="4" s="1"/>
  <c r="AA72" i="4" s="1"/>
  <c r="AA71" i="4" s="1"/>
  <c r="AA70" i="4" s="1"/>
  <c r="AA69" i="4" s="1"/>
  <c r="AA68" i="4" s="1"/>
  <c r="AA67" i="4" s="1"/>
  <c r="AA66" i="4" s="1"/>
  <c r="AA65" i="4" s="1"/>
  <c r="AA64" i="4" s="1"/>
  <c r="AA63" i="4" s="1"/>
  <c r="AA62" i="4" s="1"/>
  <c r="AA61" i="4" s="1"/>
  <c r="AA60" i="4" s="1"/>
  <c r="AA59" i="4" s="1"/>
  <c r="AA58" i="4" s="1"/>
  <c r="AA57" i="4" l="1"/>
  <c r="AA56" i="4" l="1"/>
  <c r="AC14" i="4"/>
  <c r="AA55" i="4" l="1"/>
  <c r="AA54" i="4" l="1"/>
  <c r="AA53" i="4" l="1"/>
  <c r="AA52" i="4" l="1"/>
  <c r="AA51" i="4" l="1"/>
  <c r="AA50" i="4" l="1"/>
  <c r="AA49" i="4" l="1"/>
  <c r="AA48" i="4" l="1"/>
  <c r="AA47" i="4" l="1"/>
  <c r="AA46" i="4" l="1"/>
  <c r="AA45" i="4" l="1"/>
  <c r="AA44" i="4" l="1"/>
  <c r="AA43" i="4" l="1"/>
  <c r="AA42" i="4" l="1"/>
  <c r="AA41" i="4" l="1"/>
  <c r="AA40" i="4" l="1"/>
  <c r="AA39" i="4" l="1"/>
  <c r="AA38" i="4" l="1"/>
  <c r="AA37" i="4" l="1"/>
  <c r="AA36" i="4" l="1"/>
  <c r="AA35" i="4" l="1"/>
  <c r="AA34" i="4" l="1"/>
  <c r="AA33" i="4" l="1"/>
  <c r="AA32" i="4" l="1"/>
  <c r="AA31" i="4" l="1"/>
  <c r="AA30" i="4" l="1"/>
  <c r="AA29" i="4" l="1"/>
  <c r="AA28" i="4" l="1"/>
  <c r="AA27" i="4" l="1"/>
  <c r="AA26" i="4" l="1"/>
  <c r="AA25" i="4" l="1"/>
  <c r="AA24" i="4" l="1"/>
  <c r="AA23" i="4" l="1"/>
  <c r="AA22" i="4" l="1"/>
  <c r="AA21" i="4" l="1"/>
  <c r="AA20" i="4" l="1"/>
  <c r="AA19" i="4" l="1"/>
  <c r="AA18" i="4" l="1"/>
  <c r="AA17" i="4" l="1"/>
  <c r="AA16" i="4" l="1"/>
  <c r="AA15" i="4" l="1"/>
  <c r="AA14" i="4" l="1"/>
  <c r="AI5" i="4" l="1"/>
  <c r="AH6" i="4" s="1"/>
  <c r="AI6" i="4" s="1"/>
  <c r="AF12" i="4"/>
  <c r="AI4" i="4"/>
  <c r="AH5" i="4" s="1"/>
  <c r="AH4" i="4"/>
  <c r="AC12" i="4"/>
  <c r="AD136" i="4" l="1"/>
  <c r="AD135" i="4"/>
  <c r="AD149" i="4"/>
  <c r="AD148" i="4"/>
  <c r="AD147" i="4"/>
  <c r="AD146" i="4"/>
  <c r="AD145" i="4"/>
  <c r="AD152" i="4"/>
  <c r="AD151" i="4"/>
  <c r="AD150" i="4"/>
  <c r="AD173" i="4"/>
  <c r="AD172" i="4"/>
  <c r="AD171" i="4"/>
  <c r="AD170" i="4"/>
  <c r="AD169" i="4"/>
  <c r="AD168" i="4"/>
  <c r="AD167" i="4"/>
  <c r="AD166" i="4"/>
  <c r="AD165" i="4"/>
  <c r="AD164" i="4"/>
  <c r="AD163" i="4"/>
  <c r="AD162" i="4"/>
  <c r="AD161" i="4"/>
  <c r="AD160" i="4"/>
  <c r="AD159" i="4"/>
  <c r="AD158" i="4"/>
  <c r="AD157" i="4"/>
  <c r="AD156" i="4"/>
  <c r="AD155" i="4"/>
  <c r="AD154" i="4"/>
  <c r="AD153" i="4"/>
  <c r="AD122" i="4"/>
  <c r="AD121" i="4"/>
  <c r="AD120" i="4"/>
  <c r="AD119" i="4"/>
  <c r="AD118" i="4"/>
  <c r="AD117" i="4"/>
  <c r="AD116" i="4"/>
  <c r="AD115" i="4"/>
  <c r="AD114" i="4"/>
  <c r="AD111" i="4"/>
  <c r="AD113" i="4"/>
  <c r="AD112" i="4"/>
  <c r="AD109" i="4"/>
  <c r="AD110" i="4"/>
  <c r="AD102" i="4"/>
  <c r="AD108" i="4"/>
  <c r="AD107" i="4"/>
  <c r="AD106" i="4"/>
  <c r="AD105" i="4"/>
  <c r="AD104" i="4"/>
  <c r="AD103" i="4"/>
  <c r="AD101" i="4"/>
  <c r="AD100" i="4"/>
  <c r="AD99" i="4"/>
  <c r="AD98" i="4"/>
  <c r="AD97" i="4"/>
  <c r="AD96" i="4"/>
  <c r="AD95" i="4"/>
  <c r="AD94" i="4"/>
  <c r="AD190" i="4"/>
  <c r="AD189" i="4"/>
  <c r="AD188" i="4"/>
  <c r="AD187" i="4"/>
  <c r="AD186" i="4"/>
  <c r="AD185" i="4"/>
  <c r="AD184" i="4"/>
  <c r="AD183" i="4"/>
  <c r="AD182" i="4"/>
  <c r="AD181" i="4"/>
  <c r="AD180" i="4"/>
  <c r="AD179" i="4"/>
  <c r="AD25" i="4"/>
  <c r="AD134" i="4"/>
  <c r="AD133" i="4"/>
  <c r="AD132" i="4"/>
  <c r="AD131" i="4"/>
  <c r="AD130" i="4"/>
  <c r="AD129" i="4"/>
  <c r="AD128" i="4"/>
  <c r="AD127" i="4"/>
  <c r="AD126" i="4"/>
  <c r="AD125" i="4"/>
  <c r="AD124" i="4"/>
  <c r="AD123" i="4"/>
  <c r="AD19" i="4"/>
  <c r="AD20" i="4"/>
  <c r="AD22" i="4"/>
  <c r="AD23" i="4"/>
  <c r="AD21" i="4"/>
  <c r="AD24" i="4"/>
  <c r="AD29" i="4"/>
  <c r="AD41" i="4"/>
  <c r="AD28" i="4"/>
  <c r="AD27" i="4"/>
  <c r="AD30" i="4"/>
  <c r="AD26" i="4"/>
  <c r="AD33" i="4"/>
  <c r="AD34" i="4"/>
  <c r="AD32" i="4"/>
  <c r="AD38" i="4"/>
  <c r="AD43" i="4"/>
  <c r="AD44" i="4"/>
  <c r="AD45" i="4"/>
  <c r="AD46" i="4"/>
  <c r="AD47" i="4"/>
  <c r="AD50" i="4"/>
  <c r="AD49" i="4"/>
  <c r="AD48" i="4"/>
  <c r="AD31" i="4"/>
  <c r="AD42" i="4"/>
  <c r="AD40" i="4"/>
  <c r="AD36" i="4"/>
  <c r="AD39" i="4"/>
  <c r="AD35" i="4"/>
  <c r="AD37" i="4"/>
  <c r="AD213" i="4"/>
  <c r="AD212" i="4"/>
  <c r="AD211" i="4"/>
  <c r="AD210" i="4"/>
  <c r="AD209" i="4"/>
  <c r="AD208" i="4"/>
  <c r="AD207" i="4"/>
  <c r="AD206" i="4"/>
  <c r="AD205" i="4"/>
  <c r="AD204" i="4"/>
  <c r="AD203" i="4"/>
  <c r="AD202" i="4"/>
  <c r="AD201" i="4"/>
  <c r="AD144" i="4"/>
  <c r="AD143" i="4"/>
  <c r="AD142" i="4"/>
  <c r="AD141" i="4"/>
  <c r="AD140" i="4"/>
  <c r="AD139" i="4"/>
  <c r="AD138" i="4"/>
  <c r="AD137" i="4"/>
  <c r="AD73" i="4"/>
  <c r="AD72" i="4"/>
  <c r="AD16" i="4"/>
  <c r="AD15" i="4"/>
  <c r="AD14" i="4"/>
  <c r="AD17" i="4"/>
  <c r="AD18" i="4"/>
  <c r="AD71" i="4"/>
  <c r="AD70" i="4"/>
  <c r="AD69" i="4"/>
  <c r="AD68" i="4"/>
  <c r="AD67" i="4"/>
  <c r="AD51" i="4"/>
  <c r="AD66" i="4"/>
  <c r="AD65" i="4"/>
  <c r="AD64" i="4"/>
  <c r="AD93" i="4"/>
  <c r="AD63" i="4"/>
  <c r="AD62" i="4"/>
  <c r="AD61" i="4"/>
  <c r="AD60" i="4"/>
  <c r="AD92" i="4"/>
  <c r="AD91" i="4"/>
  <c r="AD90" i="4"/>
  <c r="AD89" i="4"/>
  <c r="AD88" i="4"/>
  <c r="AD87" i="4"/>
  <c r="AD86" i="4"/>
  <c r="AD85" i="4"/>
  <c r="AD59" i="4"/>
  <c r="AD58" i="4"/>
  <c r="AD57" i="4"/>
  <c r="AD56" i="4"/>
  <c r="AD55" i="4"/>
  <c r="AD54" i="4"/>
  <c r="AD53" i="4"/>
  <c r="AD52" i="4"/>
  <c r="AD74" i="4"/>
  <c r="AD84" i="4"/>
  <c r="AD83" i="4"/>
  <c r="AD82" i="4"/>
  <c r="AD75" i="4"/>
  <c r="AD81" i="4"/>
  <c r="AD80" i="4"/>
  <c r="AD79" i="4"/>
  <c r="AD78" i="4"/>
  <c r="AD77" i="4"/>
  <c r="AD76" i="4"/>
  <c r="AG12" i="4" l="1"/>
  <c r="AO12" i="4"/>
  <c r="AN12" i="4"/>
  <c r="AM12" i="4"/>
  <c r="AL12" i="4"/>
  <c r="AK12" i="4"/>
  <c r="AJ12" i="4"/>
  <c r="AH12" i="4"/>
  <c r="AI12" i="4"/>
  <c r="A154" i="3"/>
  <c r="B5" i="3"/>
  <c r="D5" i="3"/>
  <c r="C5" i="3"/>
  <c r="A17" i="3" l="1"/>
  <c r="A77" i="3"/>
  <c r="A122" i="3"/>
  <c r="A115" i="3"/>
  <c r="D36" i="3"/>
  <c r="A96" i="3"/>
  <c r="A23" i="3"/>
  <c r="A103" i="3"/>
  <c r="A98" i="3"/>
  <c r="A6" i="3"/>
  <c r="A39" i="3"/>
  <c r="C161" i="3"/>
  <c r="B132" i="3"/>
  <c r="A79" i="3"/>
  <c r="C105" i="3"/>
  <c r="C82" i="3"/>
  <c r="B123" i="3"/>
  <c r="A20" i="3"/>
  <c r="B153" i="3"/>
  <c r="C160" i="3"/>
  <c r="D10" i="3"/>
  <c r="D127" i="3"/>
  <c r="A144" i="3"/>
  <c r="A99" i="3"/>
  <c r="A38" i="3"/>
  <c r="A139" i="3"/>
  <c r="A67" i="3"/>
  <c r="B163" i="3"/>
  <c r="A74" i="3"/>
  <c r="A151" i="3"/>
  <c r="A54" i="3"/>
  <c r="A53" i="3"/>
  <c r="A91" i="3"/>
  <c r="B164" i="3"/>
  <c r="D22" i="3"/>
  <c r="D48" i="3"/>
  <c r="A49" i="3"/>
  <c r="A105" i="3"/>
  <c r="C11" i="3"/>
  <c r="A126" i="3"/>
  <c r="A136" i="3"/>
  <c r="A34" i="3"/>
  <c r="D55" i="3"/>
  <c r="A61" i="3"/>
  <c r="C138" i="3"/>
  <c r="B73" i="3"/>
  <c r="C58" i="3"/>
  <c r="A25" i="3"/>
  <c r="C27" i="3"/>
  <c r="A134" i="3"/>
  <c r="A156" i="3"/>
  <c r="A45" i="3"/>
  <c r="A81" i="3"/>
  <c r="A158" i="3"/>
  <c r="A76" i="3"/>
  <c r="A119" i="3"/>
  <c r="B16" i="3"/>
  <c r="A83" i="3"/>
  <c r="A148" i="3"/>
  <c r="A22" i="3"/>
  <c r="A118" i="3"/>
  <c r="A129" i="3"/>
  <c r="A142" i="3"/>
  <c r="A72" i="3"/>
  <c r="A159" i="3"/>
  <c r="B36" i="3"/>
  <c r="A100" i="3"/>
  <c r="A138" i="3"/>
  <c r="A131" i="3"/>
  <c r="A32" i="3"/>
  <c r="B37" i="3"/>
  <c r="A163" i="3"/>
  <c r="A41" i="3"/>
  <c r="A8" i="3"/>
  <c r="B15" i="3"/>
  <c r="A116" i="3"/>
  <c r="D35" i="3"/>
  <c r="A87" i="3"/>
  <c r="A145" i="3"/>
  <c r="A107" i="3"/>
  <c r="A36" i="3"/>
  <c r="A150" i="3"/>
  <c r="A102" i="3"/>
  <c r="A28" i="3"/>
  <c r="A161" i="3"/>
  <c r="A29" i="3"/>
  <c r="D98" i="3"/>
  <c r="C147" i="3"/>
  <c r="A9" i="3"/>
  <c r="A111" i="3"/>
  <c r="C23" i="3"/>
  <c r="C36" i="3"/>
  <c r="A88" i="3"/>
  <c r="D33" i="3"/>
  <c r="C109" i="3"/>
  <c r="A123" i="3"/>
  <c r="A73" i="3"/>
  <c r="B38" i="3"/>
  <c r="A120" i="3"/>
  <c r="D42" i="3"/>
  <c r="A127" i="3"/>
  <c r="D13" i="3"/>
  <c r="D93" i="3"/>
  <c r="A57" i="3"/>
  <c r="A155" i="3"/>
  <c r="A121" i="3"/>
  <c r="C120" i="3"/>
  <c r="C76" i="3"/>
  <c r="B63" i="3"/>
  <c r="B17" i="3"/>
  <c r="B13" i="3"/>
  <c r="B27" i="3"/>
  <c r="D84" i="3"/>
  <c r="A56" i="3"/>
  <c r="A26" i="3"/>
  <c r="A86" i="3"/>
  <c r="A15" i="3"/>
  <c r="C85" i="3"/>
  <c r="A152" i="3"/>
  <c r="C38" i="3"/>
  <c r="C83" i="3"/>
  <c r="C103" i="3"/>
  <c r="A82" i="3"/>
  <c r="C112" i="3"/>
  <c r="C42" i="3"/>
  <c r="C79" i="3"/>
  <c r="D65" i="3"/>
  <c r="C100" i="3"/>
  <c r="D20" i="3"/>
  <c r="A92" i="3"/>
  <c r="A59" i="3"/>
  <c r="A55" i="3"/>
  <c r="B32" i="3"/>
  <c r="D109" i="3"/>
  <c r="A40" i="3"/>
  <c r="A71" i="3"/>
  <c r="B162" i="3"/>
  <c r="A35" i="3"/>
  <c r="D17" i="3"/>
  <c r="D9" i="3"/>
  <c r="A162" i="3"/>
  <c r="A66" i="3"/>
  <c r="C115" i="3"/>
  <c r="A46" i="3"/>
  <c r="B11" i="3"/>
  <c r="A104" i="3"/>
  <c r="C31" i="3"/>
  <c r="A50" i="3"/>
  <c r="C108" i="3"/>
  <c r="B93" i="3"/>
  <c r="A147" i="3"/>
  <c r="B130" i="3"/>
  <c r="B19" i="3"/>
  <c r="A110" i="3"/>
  <c r="D102" i="3"/>
  <c r="A125" i="3"/>
  <c r="B40" i="3"/>
  <c r="C56" i="3"/>
  <c r="D59" i="3"/>
  <c r="A13" i="3"/>
  <c r="D54" i="3"/>
  <c r="A48" i="3"/>
  <c r="A146" i="3"/>
  <c r="A52" i="3"/>
  <c r="D161" i="3"/>
  <c r="B84" i="3"/>
  <c r="A93" i="3"/>
  <c r="A80" i="3"/>
  <c r="A78" i="3"/>
  <c r="A62" i="3"/>
  <c r="B9" i="3"/>
  <c r="B128" i="3"/>
  <c r="A137" i="3"/>
  <c r="A7" i="3"/>
  <c r="A5" i="3"/>
  <c r="A11" i="3"/>
  <c r="C9" i="3"/>
  <c r="C19" i="3"/>
  <c r="A141" i="3"/>
  <c r="B112" i="3"/>
  <c r="D47" i="3"/>
  <c r="A109" i="3"/>
  <c r="A16" i="3"/>
  <c r="B120" i="3"/>
  <c r="C57" i="3"/>
  <c r="A14" i="3"/>
  <c r="A24" i="3"/>
  <c r="A153" i="3"/>
  <c r="A160" i="3"/>
  <c r="A101" i="3"/>
  <c r="A37" i="3"/>
  <c r="C22" i="3"/>
  <c r="D125" i="3"/>
  <c r="D19" i="3"/>
  <c r="A140" i="3"/>
  <c r="A164" i="3"/>
  <c r="A75" i="3"/>
  <c r="B48" i="3"/>
  <c r="C102" i="3"/>
  <c r="C140" i="3"/>
  <c r="D57" i="3"/>
  <c r="B35" i="3"/>
  <c r="A70" i="3"/>
  <c r="D162" i="3"/>
  <c r="A19" i="3"/>
  <c r="A85" i="3"/>
  <c r="A135" i="3"/>
  <c r="A68" i="3"/>
  <c r="B81" i="3"/>
  <c r="A157" i="3"/>
  <c r="D24" i="3"/>
  <c r="C16" i="3"/>
  <c r="A113" i="3"/>
  <c r="C135" i="3"/>
  <c r="A124" i="3"/>
  <c r="B60" i="3"/>
  <c r="A97" i="3"/>
  <c r="B104" i="3"/>
  <c r="A84" i="3"/>
  <c r="C162" i="3"/>
  <c r="A60" i="3"/>
  <c r="A95" i="3"/>
  <c r="A130" i="3"/>
  <c r="A149" i="3"/>
  <c r="A47" i="3"/>
  <c r="C29" i="3"/>
  <c r="B26" i="3"/>
  <c r="A64" i="3"/>
  <c r="B23" i="3"/>
  <c r="D27" i="3"/>
  <c r="A112" i="3"/>
  <c r="A90" i="3"/>
  <c r="C49" i="3"/>
  <c r="A18" i="3"/>
  <c r="D126" i="3"/>
  <c r="A94" i="3"/>
  <c r="A143" i="3"/>
  <c r="A44" i="3"/>
  <c r="A133" i="3"/>
  <c r="B76" i="3"/>
  <c r="A51" i="3"/>
  <c r="C17" i="3"/>
  <c r="C13" i="3"/>
  <c r="B47" i="3"/>
  <c r="A43" i="3"/>
  <c r="D23" i="3"/>
  <c r="D16" i="3"/>
  <c r="B22" i="3"/>
  <c r="D37" i="3"/>
  <c r="A89" i="3"/>
  <c r="C114" i="3"/>
  <c r="A10" i="3"/>
  <c r="A117" i="3"/>
  <c r="D164" i="3"/>
  <c r="D12" i="3"/>
  <c r="A132" i="3"/>
  <c r="C153" i="3"/>
  <c r="A108" i="3"/>
  <c r="A106" i="3"/>
  <c r="A33" i="3"/>
  <c r="A114" i="3"/>
  <c r="D124" i="3"/>
  <c r="B25" i="3"/>
  <c r="B92" i="3"/>
  <c r="C67" i="3"/>
  <c r="D67" i="3"/>
  <c r="D68" i="3"/>
  <c r="C68" i="3"/>
  <c r="C89" i="3"/>
  <c r="B89" i="3"/>
  <c r="C90" i="3"/>
  <c r="B90" i="3"/>
  <c r="D95" i="3"/>
  <c r="B95" i="3"/>
  <c r="B150" i="3"/>
  <c r="C150" i="3"/>
  <c r="C133" i="3"/>
  <c r="D133" i="3"/>
  <c r="C144" i="3"/>
  <c r="B144" i="3"/>
  <c r="C141" i="3"/>
  <c r="D141" i="3"/>
  <c r="B75" i="3"/>
  <c r="C74" i="3"/>
  <c r="C75" i="3"/>
  <c r="D74" i="3"/>
  <c r="D110" i="3"/>
  <c r="B110" i="3"/>
  <c r="C71" i="3"/>
  <c r="B71" i="3"/>
  <c r="B7" i="3"/>
  <c r="D7" i="3"/>
  <c r="D8" i="3"/>
  <c r="B8" i="3"/>
  <c r="B24" i="3"/>
  <c r="C24" i="3"/>
  <c r="B65" i="3"/>
  <c r="D53" i="3"/>
  <c r="C111" i="3"/>
  <c r="C149" i="3"/>
  <c r="B28" i="3"/>
  <c r="D106" i="3"/>
  <c r="A12" i="3"/>
  <c r="D75" i="3"/>
  <c r="A42" i="3"/>
  <c r="D29" i="3"/>
  <c r="C37" i="3"/>
  <c r="B42" i="3"/>
  <c r="B67" i="3"/>
  <c r="B68" i="3"/>
  <c r="D89" i="3"/>
  <c r="D90" i="3"/>
  <c r="D150" i="3"/>
  <c r="B133" i="3"/>
  <c r="D144" i="3"/>
  <c r="B141" i="3"/>
  <c r="B74" i="3"/>
  <c r="C110" i="3"/>
  <c r="D71" i="3"/>
  <c r="C7" i="3"/>
  <c r="C8" i="3"/>
  <c r="B155" i="3"/>
  <c r="D155" i="3"/>
  <c r="C155" i="3"/>
  <c r="C99" i="3"/>
  <c r="B96" i="3"/>
  <c r="B29" i="3"/>
  <c r="B129" i="3"/>
  <c r="D129" i="3"/>
  <c r="C113" i="3"/>
  <c r="B113" i="3"/>
  <c r="D142" i="3"/>
  <c r="B142" i="3"/>
  <c r="B61" i="3"/>
  <c r="C61" i="3"/>
  <c r="B45" i="3"/>
  <c r="B46" i="3"/>
  <c r="D45" i="3"/>
  <c r="B72" i="3"/>
  <c r="D72" i="3"/>
  <c r="D145" i="3"/>
  <c r="C145" i="3"/>
  <c r="B88" i="3"/>
  <c r="D88" i="3"/>
  <c r="B136" i="3"/>
  <c r="D136" i="3"/>
  <c r="B121" i="3"/>
  <c r="D122" i="3"/>
  <c r="C121" i="3"/>
  <c r="B100" i="3"/>
  <c r="B101" i="3"/>
  <c r="D100" i="3"/>
  <c r="B98" i="3"/>
  <c r="D99" i="3"/>
  <c r="C98" i="3"/>
  <c r="C44" i="3"/>
  <c r="D43" i="3"/>
  <c r="C43" i="3"/>
  <c r="C116" i="3"/>
  <c r="B116" i="3"/>
  <c r="D116" i="3"/>
  <c r="C137" i="3"/>
  <c r="B137" i="3"/>
  <c r="D137" i="3"/>
  <c r="B86" i="3"/>
  <c r="D86" i="3"/>
  <c r="C86" i="3"/>
  <c r="D131" i="3"/>
  <c r="A30" i="3"/>
  <c r="A63" i="3"/>
  <c r="A21" i="3"/>
  <c r="C129" i="3"/>
  <c r="D113" i="3"/>
  <c r="C142" i="3"/>
  <c r="D61" i="3"/>
  <c r="C45" i="3"/>
  <c r="C72" i="3"/>
  <c r="B145" i="3"/>
  <c r="C88" i="3"/>
  <c r="C136" i="3"/>
  <c r="D121" i="3"/>
  <c r="B43" i="3"/>
  <c r="B148" i="3"/>
  <c r="D148" i="3"/>
  <c r="C148" i="3"/>
  <c r="D146" i="3"/>
  <c r="C146" i="3"/>
  <c r="B146" i="3"/>
  <c r="D151" i="3"/>
  <c r="B21" i="3"/>
  <c r="D157" i="3"/>
  <c r="D87" i="3"/>
  <c r="C87" i="3"/>
  <c r="B118" i="3"/>
  <c r="D117" i="3"/>
  <c r="C117" i="3"/>
  <c r="D64" i="3"/>
  <c r="B64" i="3"/>
  <c r="B134" i="3"/>
  <c r="D134" i="3"/>
  <c r="C78" i="3"/>
  <c r="B77" i="3"/>
  <c r="B78" i="3"/>
  <c r="D78" i="3"/>
  <c r="C77" i="3"/>
  <c r="B97" i="3"/>
  <c r="D94" i="3"/>
  <c r="C94" i="3"/>
  <c r="B154" i="3"/>
  <c r="D154" i="3"/>
  <c r="B69" i="3"/>
  <c r="D69" i="3"/>
  <c r="C70" i="3"/>
  <c r="C156" i="3"/>
  <c r="D156" i="3"/>
  <c r="D51" i="3"/>
  <c r="B51" i="3"/>
  <c r="B50" i="3"/>
  <c r="C50" i="3"/>
  <c r="D92" i="3"/>
  <c r="C91" i="3"/>
  <c r="D91" i="3"/>
  <c r="C92" i="3"/>
  <c r="C18" i="3"/>
  <c r="B18" i="3"/>
  <c r="C15" i="3"/>
  <c r="D15" i="3"/>
  <c r="B62" i="3"/>
  <c r="D66" i="3"/>
  <c r="C66" i="3"/>
  <c r="B66" i="3"/>
  <c r="D44" i="3"/>
  <c r="D143" i="3"/>
  <c r="C122" i="3"/>
  <c r="A128" i="3"/>
  <c r="A31" i="3"/>
  <c r="D39" i="3"/>
  <c r="D38" i="3"/>
  <c r="B87" i="3"/>
  <c r="B117" i="3"/>
  <c r="C64" i="3"/>
  <c r="C134" i="3"/>
  <c r="D77" i="3"/>
  <c r="D97" i="3"/>
  <c r="B94" i="3"/>
  <c r="C154" i="3"/>
  <c r="C69" i="3"/>
  <c r="B156" i="3"/>
  <c r="C51" i="3"/>
  <c r="D50" i="3"/>
  <c r="B91" i="3"/>
  <c r="D18" i="3"/>
  <c r="D52" i="3"/>
  <c r="C52" i="3"/>
  <c r="B52" i="3"/>
  <c r="B10" i="3"/>
  <c r="D139" i="3"/>
  <c r="B70" i="3"/>
  <c r="D101" i="3"/>
  <c r="D14" i="3"/>
  <c r="B147" i="3"/>
  <c r="D147" i="3"/>
  <c r="D79" i="3"/>
  <c r="B80" i="3"/>
  <c r="B79" i="3"/>
  <c r="C80" i="3"/>
  <c r="D80" i="3"/>
  <c r="D138" i="3"/>
  <c r="B138" i="3"/>
  <c r="C106" i="3"/>
  <c r="B105" i="3"/>
  <c r="D105" i="3"/>
  <c r="B115" i="3"/>
  <c r="D115" i="3"/>
  <c r="C123" i="3"/>
  <c r="D123" i="3"/>
  <c r="B114" i="3"/>
  <c r="D114" i="3"/>
  <c r="D130" i="3"/>
  <c r="C130" i="3"/>
  <c r="C26" i="3"/>
  <c r="D26" i="3"/>
  <c r="C20" i="3"/>
  <c r="B20" i="3"/>
  <c r="D73" i="3"/>
  <c r="D135" i="3"/>
  <c r="C41" i="3"/>
  <c r="B41" i="3"/>
  <c r="D41" i="3"/>
  <c r="D118" i="3"/>
  <c r="D6" i="3"/>
  <c r="D112" i="3"/>
  <c r="C73" i="3"/>
  <c r="C81" i="3"/>
  <c r="C65" i="3"/>
  <c r="D11" i="3"/>
  <c r="C32" i="3"/>
  <c r="B102" i="3"/>
  <c r="C124" i="3"/>
  <c r="C119" i="3"/>
  <c r="D111" i="3"/>
  <c r="D60" i="3"/>
  <c r="D76" i="3"/>
  <c r="D58" i="3"/>
  <c r="B152" i="3"/>
  <c r="B149" i="3"/>
  <c r="B159" i="3"/>
  <c r="C10" i="3"/>
  <c r="C28" i="3"/>
  <c r="C39" i="3"/>
  <c r="D49" i="3"/>
  <c r="B143" i="3"/>
  <c r="D63" i="3"/>
  <c r="D140" i="3"/>
  <c r="D70" i="3"/>
  <c r="B57" i="3"/>
  <c r="C101" i="3"/>
  <c r="C14" i="3"/>
  <c r="D56" i="3"/>
  <c r="D104" i="3"/>
  <c r="C59" i="3"/>
  <c r="D107" i="3"/>
  <c r="C6" i="3"/>
  <c r="B31" i="3"/>
  <c r="C93" i="3"/>
  <c r="B82" i="3"/>
  <c r="B49" i="3"/>
  <c r="C63" i="3"/>
  <c r="B140" i="3"/>
  <c r="C35" i="3"/>
  <c r="C40" i="3"/>
  <c r="C158" i="3"/>
  <c r="B108" i="3"/>
  <c r="D153" i="3"/>
  <c r="C47" i="3"/>
  <c r="B135" i="3"/>
  <c r="C48" i="3"/>
  <c r="D83" i="3"/>
  <c r="D32" i="3"/>
  <c r="B44" i="3"/>
  <c r="B124" i="3"/>
  <c r="B109" i="3"/>
  <c r="D119" i="3"/>
  <c r="B111" i="3"/>
  <c r="B55" i="3"/>
  <c r="C60" i="3"/>
  <c r="B99" i="3"/>
  <c r="B58" i="3"/>
  <c r="C152" i="3"/>
  <c r="D149" i="3"/>
  <c r="C159" i="3"/>
  <c r="D28" i="3"/>
  <c r="B39" i="3"/>
  <c r="C164" i="3"/>
  <c r="D128" i="3"/>
  <c r="C143" i="3"/>
  <c r="B106" i="3"/>
  <c r="D120" i="3"/>
  <c r="B160" i="3"/>
  <c r="B122" i="3"/>
  <c r="C118" i="3"/>
  <c r="B14" i="3"/>
  <c r="B56" i="3"/>
  <c r="C104" i="3"/>
  <c r="B59" i="3"/>
  <c r="C107" i="3"/>
  <c r="B119" i="3"/>
  <c r="D152" i="3"/>
  <c r="D159" i="3"/>
  <c r="B107" i="3"/>
  <c r="D40" i="3"/>
  <c r="B158" i="3"/>
  <c r="D108" i="3"/>
  <c r="B161" i="3"/>
  <c r="C126" i="3"/>
  <c r="C54" i="3"/>
  <c r="C84" i="3"/>
  <c r="B83" i="3"/>
  <c r="C34" i="3"/>
  <c r="B33" i="3"/>
  <c r="C53" i="3"/>
  <c r="C127" i="3"/>
  <c r="C125" i="3"/>
  <c r="B151" i="3"/>
  <c r="D103" i="3"/>
  <c r="C132" i="3"/>
  <c r="D25" i="3"/>
  <c r="C30" i="3"/>
  <c r="C139" i="3"/>
  <c r="D160" i="3"/>
  <c r="C12" i="3"/>
  <c r="C21" i="3"/>
  <c r="D85" i="3"/>
  <c r="D163" i="3"/>
  <c r="B131" i="3"/>
  <c r="C157" i="3"/>
  <c r="D158" i="3"/>
  <c r="C128" i="3"/>
  <c r="D31" i="3"/>
  <c r="D82" i="3"/>
  <c r="B126" i="3"/>
  <c r="B54" i="3"/>
  <c r="D81" i="3"/>
  <c r="D34" i="3"/>
  <c r="C33" i="3"/>
  <c r="B53" i="3"/>
  <c r="B127" i="3"/>
  <c r="B125" i="3"/>
  <c r="C151" i="3"/>
  <c r="B103" i="3"/>
  <c r="D132" i="3"/>
  <c r="D96" i="3"/>
  <c r="C25" i="3"/>
  <c r="D30" i="3"/>
  <c r="B139" i="3"/>
  <c r="B12" i="3"/>
  <c r="D21" i="3"/>
  <c r="B85" i="3"/>
  <c r="C163" i="3"/>
  <c r="C131" i="3"/>
  <c r="B157" i="3"/>
  <c r="B34" i="3"/>
  <c r="B3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<sst xmlns="http://schemas.openxmlformats.org/spreadsheetml/2006/main" count="4590" uniqueCount="815">
  <si>
    <t>Aquatic Plants Looking Good List</t>
  </si>
  <si>
    <t>orders@beaverplants.co.uk</t>
  </si>
  <si>
    <t>Tel: 01342 833 144</t>
  </si>
  <si>
    <t>Centre Name:</t>
  </si>
  <si>
    <t>Contact Name:</t>
  </si>
  <si>
    <t>Contact No:</t>
  </si>
  <si>
    <t>Minimum Order - 1 full trolley</t>
  </si>
  <si>
    <t>Acorus Calamus</t>
  </si>
  <si>
    <t>Acorus Gramineus 'Ogon'</t>
  </si>
  <si>
    <t>Acorus Gramineus 'Variegatus'</t>
  </si>
  <si>
    <t>Alisma Parviflora</t>
  </si>
  <si>
    <t>Alisma Plantago</t>
  </si>
  <si>
    <t>Baldelia ranunculoides</t>
  </si>
  <si>
    <t>Butomus Umbellatus</t>
  </si>
  <si>
    <t>Calla Palustris</t>
  </si>
  <si>
    <t>Caltha Palustris</t>
  </si>
  <si>
    <t>Carex muskingumensis</t>
  </si>
  <si>
    <t>Carex Panicea</t>
  </si>
  <si>
    <t>Cyperus Alternifolius</t>
  </si>
  <si>
    <t>Dichromena colorata</t>
  </si>
  <si>
    <t>Equisetum Japonicum</t>
  </si>
  <si>
    <t>Equisetum Scirpoides</t>
  </si>
  <si>
    <t>Glyceria Aquatica Variegata</t>
  </si>
  <si>
    <t>Gratiola Officinalis</t>
  </si>
  <si>
    <t>Houttuynia cordata variegata</t>
  </si>
  <si>
    <t>Hypericum Elodes</t>
  </si>
  <si>
    <t>Iris Ensata</t>
  </si>
  <si>
    <t>Iris Ensata White</t>
  </si>
  <si>
    <t>Iris pseudacorus</t>
  </si>
  <si>
    <t>Iris Setosa</t>
  </si>
  <si>
    <t>Iris sibirica</t>
  </si>
  <si>
    <t>Iris Sibirica alba</t>
  </si>
  <si>
    <t>Iris Versicolor</t>
  </si>
  <si>
    <t>Juncus effusus Spiralis</t>
  </si>
  <si>
    <t>Juncus Inflexus</t>
  </si>
  <si>
    <t>Lobelia cardinalis</t>
  </si>
  <si>
    <t>Lobelia cardinalis Queen Victoria</t>
  </si>
  <si>
    <t>Lobelia Syphilitica</t>
  </si>
  <si>
    <t>Lobelia Syphilitica alba</t>
  </si>
  <si>
    <t>Lysimachia Nummularia</t>
  </si>
  <si>
    <t>Lysimachia Nummularia Aurea</t>
  </si>
  <si>
    <t>Lythrum Salicaria</t>
  </si>
  <si>
    <t>Mazus reptans Alba</t>
  </si>
  <si>
    <t>Mazus Reptans Blue</t>
  </si>
  <si>
    <t>Mentha Aquatica</t>
  </si>
  <si>
    <t>Mentha Pulegium</t>
  </si>
  <si>
    <t>Mimulus Ringens</t>
  </si>
  <si>
    <t>Myosotis Palustris</t>
  </si>
  <si>
    <t>Myosotis Palustris Alba</t>
  </si>
  <si>
    <t>Oenanthe Flamingo</t>
  </si>
  <si>
    <t>Petasites</t>
  </si>
  <si>
    <t xml:space="preserve">Phalaris arundinacea 'Picta'   </t>
  </si>
  <si>
    <t>Polygonium Amphibium</t>
  </si>
  <si>
    <t>Preslia Cervina</t>
  </si>
  <si>
    <t>Preslia Cervina Alba</t>
  </si>
  <si>
    <t>Ranunculus Flammula</t>
  </si>
  <si>
    <t>Ranunculus lingua grandiflora</t>
  </si>
  <si>
    <t>Sagittaria Sagittifolia</t>
  </si>
  <si>
    <t>Saururus Cernuus</t>
  </si>
  <si>
    <t>Sisyrinchium Californicum</t>
  </si>
  <si>
    <t>Typha Angustifolia</t>
  </si>
  <si>
    <t>Typha Minima</t>
  </si>
  <si>
    <t>Veronica beccabunga</t>
  </si>
  <si>
    <t>5021353016208</t>
  </si>
  <si>
    <t>5021353016215</t>
  </si>
  <si>
    <t>5021353016222</t>
  </si>
  <si>
    <t>5021353016239</t>
  </si>
  <si>
    <t>5021353016246</t>
  </si>
  <si>
    <t>5021353016253</t>
  </si>
  <si>
    <t>5021353016260</t>
  </si>
  <si>
    <t>5021353016277</t>
  </si>
  <si>
    <t>5021353016284</t>
  </si>
  <si>
    <t>5021353016291</t>
  </si>
  <si>
    <t>5021353016307</t>
  </si>
  <si>
    <t>5021353016314</t>
  </si>
  <si>
    <t>5021353016321</t>
  </si>
  <si>
    <t>5021353016338</t>
  </si>
  <si>
    <t>5021353016345</t>
  </si>
  <si>
    <t>5021353016352</t>
  </si>
  <si>
    <t>5021353016369</t>
  </si>
  <si>
    <t>5021353016376</t>
  </si>
  <si>
    <t>5021353016383</t>
  </si>
  <si>
    <t>5021353016390</t>
  </si>
  <si>
    <t>5021353016406</t>
  </si>
  <si>
    <t>5021353016413</t>
  </si>
  <si>
    <t>5021353016420</t>
  </si>
  <si>
    <t>5021353016437</t>
  </si>
  <si>
    <t>5021353016444</t>
  </si>
  <si>
    <t>5021353016451</t>
  </si>
  <si>
    <t>5021353016468</t>
  </si>
  <si>
    <t>5021353016475</t>
  </si>
  <si>
    <t>5021353016482</t>
  </si>
  <si>
    <t>5021353016499</t>
  </si>
  <si>
    <t>5021353016505</t>
  </si>
  <si>
    <t>5021353016512</t>
  </si>
  <si>
    <t>5021353016529</t>
  </si>
  <si>
    <t>5021353016536</t>
  </si>
  <si>
    <t>5021353016543</t>
  </si>
  <si>
    <t>5021353016550</t>
  </si>
  <si>
    <t>5021353016567</t>
  </si>
  <si>
    <t>5021353016574</t>
  </si>
  <si>
    <t>5021353016598</t>
  </si>
  <si>
    <t>5021353016604</t>
  </si>
  <si>
    <t>5021353016611</t>
  </si>
  <si>
    <t>5021353016628</t>
  </si>
  <si>
    <t>5021353016635</t>
  </si>
  <si>
    <t>5021353016642</t>
  </si>
  <si>
    <t>5021353016659</t>
  </si>
  <si>
    <t>5021353016673</t>
  </si>
  <si>
    <t>5021353016680</t>
  </si>
  <si>
    <t>5021353016697</t>
  </si>
  <si>
    <t>5021353016703</t>
  </si>
  <si>
    <t>5021353016710</t>
  </si>
  <si>
    <t>5021353016727</t>
  </si>
  <si>
    <t>5021353016734</t>
  </si>
  <si>
    <t>5021353016741</t>
  </si>
  <si>
    <t>5021353016758</t>
  </si>
  <si>
    <t>Anagalis</t>
  </si>
  <si>
    <t>Bacopa</t>
  </si>
  <si>
    <t>Hippuris vulgaris</t>
  </si>
  <si>
    <t>Hottonia palustris</t>
  </si>
  <si>
    <t>Hydrocotyle Variegata</t>
  </si>
  <si>
    <t>Hydrocotyle Vulgaris</t>
  </si>
  <si>
    <t>Lilaeopsis brasilensis</t>
  </si>
  <si>
    <t>Littorella uniflora</t>
  </si>
  <si>
    <t>Myriophyllum crispatum</t>
  </si>
  <si>
    <t xml:space="preserve">Myriophyllum red stem    </t>
  </si>
  <si>
    <t>Scirpus Cernuus</t>
  </si>
  <si>
    <t>5021353016765</t>
  </si>
  <si>
    <t>5021353016789</t>
  </si>
  <si>
    <t>5021353016796</t>
  </si>
  <si>
    <t>5021353016802</t>
  </si>
  <si>
    <t>5021353016819</t>
  </si>
  <si>
    <t>5021353016826</t>
  </si>
  <si>
    <t>5021353016833</t>
  </si>
  <si>
    <t>5021353016840</t>
  </si>
  <si>
    <t>5021353016857</t>
  </si>
  <si>
    <t>5021353016864</t>
  </si>
  <si>
    <t>Acorus Calamus 'Variegatus'</t>
  </si>
  <si>
    <t>Caltha Flora Plena</t>
  </si>
  <si>
    <t>Cyperus Percamenthus</t>
  </si>
  <si>
    <t>Iris laevigata Rose Queen</t>
  </si>
  <si>
    <t>Iris louisiana 'Black Gamecock'</t>
  </si>
  <si>
    <t>Iris pseudacorus Alba</t>
  </si>
  <si>
    <t>Iris pseudacorus Blue</t>
  </si>
  <si>
    <t>5021353016871</t>
  </si>
  <si>
    <t>5021353016888</t>
  </si>
  <si>
    <t>5021353016895</t>
  </si>
  <si>
    <t>5021353016901</t>
  </si>
  <si>
    <t>5021353016918</t>
  </si>
  <si>
    <t>5021353016925</t>
  </si>
  <si>
    <t>5021353016932</t>
  </si>
  <si>
    <t>5021353016949</t>
  </si>
  <si>
    <t>5021353016956</t>
  </si>
  <si>
    <t>5021353016963</t>
  </si>
  <si>
    <t>5021353016970</t>
  </si>
  <si>
    <t>5021353016987</t>
  </si>
  <si>
    <t>5021353016994</t>
  </si>
  <si>
    <t>5021353017007</t>
  </si>
  <si>
    <t>5021353017014</t>
  </si>
  <si>
    <t>5021353017021</t>
  </si>
  <si>
    <t>5021353017038</t>
  </si>
  <si>
    <t>5021353017045</t>
  </si>
  <si>
    <t>5021353017052</t>
  </si>
  <si>
    <t>5021353017069</t>
  </si>
  <si>
    <t>5021353017076</t>
  </si>
  <si>
    <t>5021353017083</t>
  </si>
  <si>
    <t>5021353017090</t>
  </si>
  <si>
    <t>5021353017106</t>
  </si>
  <si>
    <t>5021353017113</t>
  </si>
  <si>
    <t>5021353017120</t>
  </si>
  <si>
    <t>5021353017137</t>
  </si>
  <si>
    <t>5021353017144</t>
  </si>
  <si>
    <t>5021353017151</t>
  </si>
  <si>
    <t>5021353017168</t>
  </si>
  <si>
    <t>5021353017175</t>
  </si>
  <si>
    <t>5021353017182</t>
  </si>
  <si>
    <t>5021353017199</t>
  </si>
  <si>
    <t>5021353017205</t>
  </si>
  <si>
    <t>5021353017212</t>
  </si>
  <si>
    <t>5021353017229</t>
  </si>
  <si>
    <t>5021353017236</t>
  </si>
  <si>
    <t>5021353017243</t>
  </si>
  <si>
    <t>5021353017250</t>
  </si>
  <si>
    <t>5021353017267</t>
  </si>
  <si>
    <t>5021353017274</t>
  </si>
  <si>
    <t>5021353017281</t>
  </si>
  <si>
    <t>5021353017298</t>
  </si>
  <si>
    <t>Pontederia Cordata</t>
  </si>
  <si>
    <t>Pontederia Cordata Alba</t>
  </si>
  <si>
    <t>Pontederia Lanceolata</t>
  </si>
  <si>
    <t>Scirpus zebrinus</t>
  </si>
  <si>
    <t>Zantedeschia aethiopica</t>
  </si>
  <si>
    <t>5021353017304</t>
  </si>
  <si>
    <t>5021353017311</t>
  </si>
  <si>
    <t>5021353017328</t>
  </si>
  <si>
    <t>5021353017335</t>
  </si>
  <si>
    <t>5021353017342</t>
  </si>
  <si>
    <t>5021353017359</t>
  </si>
  <si>
    <t>5021353017366</t>
  </si>
  <si>
    <t>5021353017373</t>
  </si>
  <si>
    <t>5021353017380</t>
  </si>
  <si>
    <t>5021353017397</t>
  </si>
  <si>
    <t>5021353017403</t>
  </si>
  <si>
    <t>5021353017410</t>
  </si>
  <si>
    <t>5021353017427</t>
  </si>
  <si>
    <t>5021353017434</t>
  </si>
  <si>
    <t>5021353017441</t>
  </si>
  <si>
    <t>5021353017458</t>
  </si>
  <si>
    <t>5021353017465</t>
  </si>
  <si>
    <t>5021353017472</t>
  </si>
  <si>
    <t>5021353017489</t>
  </si>
  <si>
    <t>Anagallis</t>
  </si>
  <si>
    <t>5021353017496</t>
  </si>
  <si>
    <t>5021353017502</t>
  </si>
  <si>
    <t>5021353017519</t>
  </si>
  <si>
    <t>5021353017526</t>
  </si>
  <si>
    <t>5021353017533</t>
  </si>
  <si>
    <t>5021353017540</t>
  </si>
  <si>
    <t>5021353017557</t>
  </si>
  <si>
    <t>5021353017564</t>
  </si>
  <si>
    <t>5021353017571</t>
  </si>
  <si>
    <t>5021353017588</t>
  </si>
  <si>
    <t>sweet scented rush</t>
  </si>
  <si>
    <t>fragrant, green iris-like foliage</t>
  </si>
  <si>
    <t>golden gramineus</t>
  </si>
  <si>
    <t>wonderful golden/green variegated foliage</t>
  </si>
  <si>
    <t>dwarf rush</t>
  </si>
  <si>
    <t>evergreen green/cream variegated foliage</t>
  </si>
  <si>
    <t>American plantain</t>
  </si>
  <si>
    <t>small dainty white flowers over rounded foliage</t>
  </si>
  <si>
    <t>water plantain</t>
  </si>
  <si>
    <t>small dainty white flowers over ovate foliage</t>
  </si>
  <si>
    <t>lesser water plantain</t>
  </si>
  <si>
    <t>three white petal flowers with yellow centre</t>
  </si>
  <si>
    <t>flowering rush</t>
  </si>
  <si>
    <t>dainty pink flowers over rush-like foliage</t>
  </si>
  <si>
    <t>marsh marigold</t>
  </si>
  <si>
    <t>native marigold a must have for any pond</t>
  </si>
  <si>
    <t>Palm sedge</t>
  </si>
  <si>
    <t>feathery variegted bright green foliage</t>
  </si>
  <si>
    <t>Carnation Grass</t>
  </si>
  <si>
    <t>native sedge, bluish slender leaves, compact</t>
  </si>
  <si>
    <t>umbrella sedge</t>
  </si>
  <si>
    <t>wonderful, architectural umbrella-like bracts</t>
  </si>
  <si>
    <t>barred horsetail</t>
  </si>
  <si>
    <t>striking must-have for all ponds, evergreen</t>
  </si>
  <si>
    <t>dwarf scouring rush</t>
  </si>
  <si>
    <t>minature, thin green stems, barred with black rings</t>
  </si>
  <si>
    <t>green &amp; white sweet grass</t>
  </si>
  <si>
    <t>attractive creamy variegated foliage</t>
  </si>
  <si>
    <t>summer snowflake</t>
  </si>
  <si>
    <t>dainty white flowers over bright green foliage</t>
  </si>
  <si>
    <t>harlequin plant</t>
  </si>
  <si>
    <t>scented, multi coloured foliage, smelling of orange peel</t>
  </si>
  <si>
    <t>marsh st johns wort</t>
  </si>
  <si>
    <t>mat-forming native with yellow flowers</t>
  </si>
  <si>
    <t xml:space="preserve"> Japanese flag</t>
  </si>
  <si>
    <t>one of the largest flowers of all aquatic irises, stunning</t>
  </si>
  <si>
    <t>yellow iris</t>
  </si>
  <si>
    <t>the only native aquatic iris, hardy and tough</t>
  </si>
  <si>
    <t>blue flag</t>
  </si>
  <si>
    <t>bluish-purple blooms over compact green leaves</t>
  </si>
  <si>
    <t>Siberian iris</t>
  </si>
  <si>
    <t>Siberian iris, showy flowers on slender stems</t>
  </si>
  <si>
    <t>beautiful white flowers with yellow throats</t>
  </si>
  <si>
    <t>american water iris</t>
  </si>
  <si>
    <t xml:space="preserve">wonderful blue flowers over sword-like foliage, </t>
  </si>
  <si>
    <t>corkscrew rush</t>
  </si>
  <si>
    <t>unusual corkscrew like foliage, evergreen</t>
  </si>
  <si>
    <t>hard rush</t>
  </si>
  <si>
    <t>glaucous blue, needle like foliage, to 50cm</t>
  </si>
  <si>
    <t>red cardinal</t>
  </si>
  <si>
    <t>scarlet red flowers over stunning crimson foliage</t>
  </si>
  <si>
    <t>blue cardinal</t>
  </si>
  <si>
    <t>spikes of brilliant true blue flowers</t>
  </si>
  <si>
    <t>white cardinal</t>
  </si>
  <si>
    <t>pure white flowers over green foliage</t>
  </si>
  <si>
    <t>creeping jenny</t>
  </si>
  <si>
    <t>perfect for the pondside or margin</t>
  </si>
  <si>
    <t>golden jenny</t>
  </si>
  <si>
    <t>low rafting mat of golden foliage with yellow flowers</t>
  </si>
  <si>
    <t>purple loosestrife</t>
  </si>
  <si>
    <t>beautiful tall pink flowers throughout the season</t>
  </si>
  <si>
    <t>chinese marsh flower</t>
  </si>
  <si>
    <t>native to Asia, abundance of blue flowers</t>
  </si>
  <si>
    <t>white chinese marsh flower</t>
  </si>
  <si>
    <t>native to Asia, abundance of white flowers</t>
  </si>
  <si>
    <t>water mint</t>
  </si>
  <si>
    <t>a must have herb for every pondkeeper</t>
  </si>
  <si>
    <t>penny royal</t>
  </si>
  <si>
    <t>a creeping mint, compact and aromatic</t>
  </si>
  <si>
    <t>lavender musk</t>
  </si>
  <si>
    <t>name stems from flowers likeness to a monkey's face</t>
  </si>
  <si>
    <t>water forget-me-not</t>
  </si>
  <si>
    <t>must have for every pond, small blue flowers</t>
  </si>
  <si>
    <t>White water forget-me-not</t>
  </si>
  <si>
    <t>bright green foliage and pretty white flowers.</t>
  </si>
  <si>
    <t>variegated water dropwort</t>
  </si>
  <si>
    <t>wonderful tricolour, pink, green and white foliage</t>
  </si>
  <si>
    <t>gardener's garters</t>
  </si>
  <si>
    <t>offering bold stripes of white, pale and dark green</t>
  </si>
  <si>
    <t>water spearmint</t>
  </si>
  <si>
    <t>attractive lilac flowers and strongly scented foliage</t>
  </si>
  <si>
    <t>lesser spearwort</t>
  </si>
  <si>
    <t>wonderful little yellow buttercup flowers</t>
  </si>
  <si>
    <t>greater spearwort</t>
  </si>
  <si>
    <t>largest of the buttercup family</t>
  </si>
  <si>
    <t>arrowhead</t>
  </si>
  <si>
    <t>white flowers contrasting with green arrowhead foliage</t>
  </si>
  <si>
    <t>lizard's tail</t>
  </si>
  <si>
    <t>unusual flower resembling a lizard's tail</t>
  </si>
  <si>
    <t>yellow satin flower</t>
  </si>
  <si>
    <t>tiny iris-like foliage with an abundance of yellow flowers</t>
  </si>
  <si>
    <t>lesser reedmace</t>
  </si>
  <si>
    <t>often wrongly named lesser bulrush</t>
  </si>
  <si>
    <t>dwarf reedmace</t>
  </si>
  <si>
    <t>the most delicate of the reedmace, ideal for features</t>
  </si>
  <si>
    <t>brooklime</t>
  </si>
  <si>
    <t>a real functional native, great for all ponds</t>
  </si>
  <si>
    <t>pink bog pimpernel</t>
  </si>
  <si>
    <t>produces wonderful tiny pink flowers</t>
  </si>
  <si>
    <t>water hyssop</t>
  </si>
  <si>
    <t>lovely lemon foilage with small lilac flowers</t>
  </si>
  <si>
    <t>marestail</t>
  </si>
  <si>
    <t>a real tough plant, now a 1st choice oxy</t>
  </si>
  <si>
    <t>water violet</t>
  </si>
  <si>
    <t>soft lilac-pink flowers throughout summer</t>
  </si>
  <si>
    <t>variegated pennywort</t>
  </si>
  <si>
    <t>dainty green foliage with cream edges</t>
  </si>
  <si>
    <t>marsh pennywort</t>
  </si>
  <si>
    <t>dainty circular green foliage</t>
  </si>
  <si>
    <t>micro sword</t>
  </si>
  <si>
    <t>low growing grass like oxy</t>
  </si>
  <si>
    <t>shoreweed</t>
  </si>
  <si>
    <t>spiked milfoil</t>
  </si>
  <si>
    <t>olive green, feather-like foliage</t>
  </si>
  <si>
    <t>red stemmed p. feather</t>
  </si>
  <si>
    <t>attractive red stems, green foliage</t>
  </si>
  <si>
    <t>cotton bud grass</t>
  </si>
  <si>
    <t>grass, with tiny flowers, almost fibre optic</t>
  </si>
  <si>
    <t>2,3</t>
  </si>
  <si>
    <t>1,2</t>
  </si>
  <si>
    <t>1,2,3</t>
  </si>
  <si>
    <t>Zone</t>
  </si>
  <si>
    <t>Native</t>
  </si>
  <si>
    <t>Yes</t>
  </si>
  <si>
    <t>Order</t>
  </si>
  <si>
    <t>Outer</t>
  </si>
  <si>
    <t>Latin Name</t>
  </si>
  <si>
    <t>Barcode</t>
  </si>
  <si>
    <t>Common Name</t>
  </si>
  <si>
    <t>Description</t>
  </si>
  <si>
    <t>8L Planted Contour Basket A</t>
  </si>
  <si>
    <t>8L Planted Contour Basket B</t>
  </si>
  <si>
    <t>8L Planted Contour Basket C</t>
  </si>
  <si>
    <t>8L Planted Contour Oxy A</t>
  </si>
  <si>
    <t>8L Planted Contour Oxy B</t>
  </si>
  <si>
    <t>Height</t>
  </si>
  <si>
    <t>2L Gardeners Choice</t>
  </si>
  <si>
    <t>9cm Marginals</t>
  </si>
  <si>
    <t>5L Marginals</t>
  </si>
  <si>
    <t>x6</t>
  </si>
  <si>
    <t>x3</t>
  </si>
  <si>
    <t>x1</t>
  </si>
  <si>
    <t>x10</t>
  </si>
  <si>
    <t>Space on shelf</t>
  </si>
  <si>
    <t>Category</t>
  </si>
  <si>
    <t>9cm Marginal</t>
  </si>
  <si>
    <t>Stocking Position</t>
  </si>
  <si>
    <t>Order 1</t>
  </si>
  <si>
    <t>Order 2</t>
  </si>
  <si>
    <t>Our Selection- Mixed</t>
  </si>
  <si>
    <t>Our Selection- Zone 1 - Pondside</t>
  </si>
  <si>
    <t>Total ordered</t>
  </si>
  <si>
    <t>Priority</t>
  </si>
  <si>
    <t>Current</t>
  </si>
  <si>
    <t>Quality</t>
  </si>
  <si>
    <t>Rank</t>
  </si>
  <si>
    <t>Rank adjustment</t>
  </si>
  <si>
    <t>DNU</t>
  </si>
  <si>
    <t>bog arum</t>
  </si>
  <si>
    <t>white arum-like flowers followed by bright red berries</t>
  </si>
  <si>
    <t>variegated sweet rush</t>
  </si>
  <si>
    <t>fragrant, creamy-white variegated foliage</t>
  </si>
  <si>
    <t>double marsh marigold</t>
  </si>
  <si>
    <t>beautiful double yellow flowered marigold</t>
  </si>
  <si>
    <t>Dwarf Eygyptain Paper Grass</t>
  </si>
  <si>
    <t>mop-like heads of spikelets on triangular stems</t>
  </si>
  <si>
    <t>gorgeous rose-pink flowers with darker veining</t>
  </si>
  <si>
    <t>beautiful white flowers on tall stems held above the leaves</t>
  </si>
  <si>
    <t>louisiana water iris</t>
  </si>
  <si>
    <t>striking dark-purple velvety flowers</t>
  </si>
  <si>
    <t>wonderful blue flowers over sword-like foliage</t>
  </si>
  <si>
    <t>white blooms the only native aquatic iris, hardy and tough</t>
  </si>
  <si>
    <t>white flag iris</t>
  </si>
  <si>
    <t xml:space="preserve">blue flag iris </t>
  </si>
  <si>
    <t>red cardinal flower</t>
  </si>
  <si>
    <t>bright green oblong leaves and brilliant scarlet flowerds</t>
  </si>
  <si>
    <t>butterbur</t>
  </si>
  <si>
    <t>purple white flowers with heart or kidney shaped leaves</t>
  </si>
  <si>
    <t>water bistort</t>
  </si>
  <si>
    <t>pink flowers above the surface</t>
  </si>
  <si>
    <t>pickeral weed</t>
  </si>
  <si>
    <t>american native with handsome blue flowers</t>
  </si>
  <si>
    <t>handsome white flowering form of pickeral weed</t>
  </si>
  <si>
    <t>blue  poker-like flowers overlance shaped leaves</t>
  </si>
  <si>
    <t>3,4</t>
  </si>
  <si>
    <t>zebra rush</t>
  </si>
  <si>
    <t>Caltha polypetala</t>
  </si>
  <si>
    <t>giant kingcup</t>
  </si>
  <si>
    <t>the largest of the marigolds, a real specimen</t>
  </si>
  <si>
    <t xml:space="preserve">Iris louisiana </t>
  </si>
  <si>
    <t>wonderful, evergreen water iris originating from USA</t>
  </si>
  <si>
    <t>Iris pseudacorus 'Variegatus'</t>
  </si>
  <si>
    <t>variegated flag</t>
  </si>
  <si>
    <t>attractive yellow  and green variegated foliage</t>
  </si>
  <si>
    <t>Menyanthes trifoliata</t>
  </si>
  <si>
    <t>bog bean</t>
  </si>
  <si>
    <t>starry white flowers and unusual tri-lobed leaves</t>
  </si>
  <si>
    <t>Scirpus lacustris</t>
  </si>
  <si>
    <t>bulrush</t>
  </si>
  <si>
    <t>a great native, suitable for larger ponds</t>
  </si>
  <si>
    <t xml:space="preserve">Alisma parviflora  </t>
  </si>
  <si>
    <t>Pontederia lanceolata</t>
  </si>
  <si>
    <t>1L Waterlilies</t>
  </si>
  <si>
    <t xml:space="preserve">Assorted Waterlilies </t>
  </si>
  <si>
    <t>Our best selection</t>
  </si>
  <si>
    <t>White Waterlily</t>
  </si>
  <si>
    <t>our best selection of small and medium sized lilies</t>
  </si>
  <si>
    <t>Pink Waterlily</t>
  </si>
  <si>
    <t>Red Waterlily</t>
  </si>
  <si>
    <t>Yellow Waterlily</t>
  </si>
  <si>
    <t>1L Tetragona</t>
  </si>
  <si>
    <t>1L Pygmaea Rubra</t>
  </si>
  <si>
    <t>1L Pygmaea Helvola</t>
  </si>
  <si>
    <t>Copper Waterlily</t>
  </si>
  <si>
    <t>2L Named</t>
  </si>
  <si>
    <t>2L N. Alba</t>
  </si>
  <si>
    <t>2L N. Gladstoniana</t>
  </si>
  <si>
    <t>2L N. Albatross</t>
  </si>
  <si>
    <t>2L N. M. Albida</t>
  </si>
  <si>
    <t>2L N. Atraction</t>
  </si>
  <si>
    <t>2L N. Charles De Meurville</t>
  </si>
  <si>
    <t>2L N. Phoebus</t>
  </si>
  <si>
    <t>2L N. James Brydon</t>
  </si>
  <si>
    <t>2L N. M. Chromatella</t>
  </si>
  <si>
    <t>2L N. Sulphurea</t>
  </si>
  <si>
    <t>2L N. Joey Tomocik</t>
  </si>
  <si>
    <t>2L N. Lemon Mist</t>
  </si>
  <si>
    <t>2L N. Fabiola</t>
  </si>
  <si>
    <t>2L N. Hollandia</t>
  </si>
  <si>
    <t>2L N. M. Carnea</t>
  </si>
  <si>
    <t>2L N. Madame Wilfron Gonnere</t>
  </si>
  <si>
    <t>2L N. Rose Arey</t>
  </si>
  <si>
    <t>our only native waterlily, white petals and golden yellow stamens</t>
  </si>
  <si>
    <t>vigorous, large growing waterlily, large-cup shaped white flowers</t>
  </si>
  <si>
    <t>wonderful large, star shaped flowers with long pure white petals/golden anthers</t>
  </si>
  <si>
    <t>double white flowers with a deep yellow centre</t>
  </si>
  <si>
    <t>attractive red flowers have broad petals and orange stamens</t>
  </si>
  <si>
    <t>free flowering, large red blooms with outer petals flecked with white</t>
  </si>
  <si>
    <t xml:space="preserve">pink cup-shaped flowers lightly specked pads </t>
  </si>
  <si>
    <t>very free-flowering, very adaptable and easy to grow</t>
  </si>
  <si>
    <t>wonderful yellow flowers over mottled foilage</t>
  </si>
  <si>
    <t>rich yellow, fragrant blooms to 10cm across open cup-shaped before becoming star-like;</t>
  </si>
  <si>
    <t>relatively new hybrid, double yellow blossoms and free flowering</t>
  </si>
  <si>
    <t>pads often mottled and streaked with maroon, and clear pale lemon flowers.</t>
  </si>
  <si>
    <t xml:space="preserve">a medium size lily with bubblegum pink flower green pads often redish underside </t>
  </si>
  <si>
    <t>large double pale pink flowers, inner petals deeper coloured than outer ones</t>
  </si>
  <si>
    <t>very pale pink flowers, leaves tinged purple</t>
  </si>
  <si>
    <t>this beautiful variety has large, cup-shaped double flowers in rose pink</t>
  </si>
  <si>
    <t>rose-pink, stellate flowers throughout summer</t>
  </si>
  <si>
    <t xml:space="preserve">2L Deep Water </t>
  </si>
  <si>
    <t>Aponogeton Distachyum</t>
  </si>
  <si>
    <t>Nuphar luteum</t>
  </si>
  <si>
    <t>Orontium aquaticum</t>
  </si>
  <si>
    <t>water hawthorne</t>
  </si>
  <si>
    <t>brandy bottle</t>
  </si>
  <si>
    <t>golden club</t>
  </si>
  <si>
    <t>Mini Square 1L 11x11cm</t>
  </si>
  <si>
    <t>32p standard / 35p barcoded</t>
  </si>
  <si>
    <t>Small Square 2L 19x19cm</t>
  </si>
  <si>
    <t>51p standard / 54p barcoded</t>
  </si>
  <si>
    <t>Medium Square 5L 23x23cm</t>
  </si>
  <si>
    <t>81p standard / 84p barcoded</t>
  </si>
  <si>
    <t>Large Square 10L 28x28cm</t>
  </si>
  <si>
    <t>£1.16 standard / £1.19 barcoded</t>
  </si>
  <si>
    <t>XL Square 28L 35x35cm</t>
  </si>
  <si>
    <t>£2.48 standard / £2.51barcoded</t>
  </si>
  <si>
    <t>10.5cm Round</t>
  </si>
  <si>
    <t>34p standard / 37p barcoded</t>
  </si>
  <si>
    <t>Medium Round 2L 17cm</t>
  </si>
  <si>
    <t>64p standard / 67p barcoded</t>
  </si>
  <si>
    <t>Large Round 3L 22cm</t>
  </si>
  <si>
    <t>74p standard / 77p barcoded</t>
  </si>
  <si>
    <t xml:space="preserve">Jumbo Round 24L </t>
  </si>
  <si>
    <t>£3.84 standard / £3.87 barcoded</t>
  </si>
  <si>
    <t>Contour 8L</t>
  </si>
  <si>
    <t>£1.15 standard / £1.18 barcoded</t>
  </si>
  <si>
    <t>Oval 4L</t>
  </si>
  <si>
    <t>72p standard / 75p barcoded</t>
  </si>
  <si>
    <t>120x 10L Premium Aquatic Compost</t>
  </si>
  <si>
    <t>60 x 20L Premium Aquatic Compost</t>
  </si>
  <si>
    <t>offering many shades of red flowers above small lily pads</t>
  </si>
  <si>
    <t>wonderful small yellow blooms above small pads, yellow flowering</t>
  </si>
  <si>
    <t xml:space="preserve">small oval, dark green leaves to 8cm in diameter. With a minature white flower </t>
  </si>
  <si>
    <t>White</t>
  </si>
  <si>
    <t>Red</t>
  </si>
  <si>
    <t>Pink</t>
  </si>
  <si>
    <t>Yellow</t>
  </si>
  <si>
    <t>a wonderful sweetly scented deep marginal</t>
  </si>
  <si>
    <t>this native deep water plant is often referred to as 'poor mans lily'</t>
  </si>
  <si>
    <t>offering striking yellow/white pokers over lush velvety leaves</t>
  </si>
  <si>
    <t>Y</t>
  </si>
  <si>
    <t>N</t>
  </si>
  <si>
    <t>Assorted 2L Floating Island</t>
  </si>
  <si>
    <t>our selection</t>
  </si>
  <si>
    <t>5021353014990</t>
  </si>
  <si>
    <t xml:space="preserve">2L baskets o float on the water surface with x2 marginals </t>
  </si>
  <si>
    <t>8L Standard Planted Contour</t>
  </si>
  <si>
    <t>striking green, creamy-white horizontally banded stems</t>
  </si>
  <si>
    <t xml:space="preserve">large kidney shaped basket ready to place into the pond </t>
  </si>
  <si>
    <t>8L Oxygenator Planted Contour</t>
  </si>
  <si>
    <t xml:space="preserve">large kidney shaped basket with x3 oxygenators </t>
  </si>
  <si>
    <t>x2</t>
  </si>
  <si>
    <t>x4</t>
  </si>
  <si>
    <t>x25</t>
  </si>
  <si>
    <t xml:space="preserve">x8 </t>
  </si>
  <si>
    <t>Floating Oxy Tub Ceratophyllum demersum</t>
  </si>
  <si>
    <t>Floating Oxy Tub Elodea Densa</t>
  </si>
  <si>
    <t>hornwort</t>
  </si>
  <si>
    <t>Egeria densa</t>
  </si>
  <si>
    <t>clear round 15cm pot with plant inside</t>
  </si>
  <si>
    <t>Floating Tub Assorted</t>
  </si>
  <si>
    <t>Floating Tub Callitriche</t>
  </si>
  <si>
    <t>Floating Tub Fontinalis</t>
  </si>
  <si>
    <t>Floating Tub Hydrocharis morsus ranae</t>
  </si>
  <si>
    <t>Floating Tub Menyanthes Trifoliata</t>
  </si>
  <si>
    <t>Floating Tub Nasturtium Aquaticum</t>
  </si>
  <si>
    <t>Floating Tub Nymphoides peltata</t>
  </si>
  <si>
    <t>Floating Tub Pistia Stratiotes</t>
  </si>
  <si>
    <t>Floating Tub Salvinia Natans</t>
  </si>
  <si>
    <t>Floating Tub Stratiotes Aloides</t>
  </si>
  <si>
    <t>water starwort</t>
  </si>
  <si>
    <t>water moss</t>
  </si>
  <si>
    <t>frogbit</t>
  </si>
  <si>
    <t>watercress</t>
  </si>
  <si>
    <t>fringed waterlily</t>
  </si>
  <si>
    <t>water lettuce</t>
  </si>
  <si>
    <t>water butterfly wings</t>
  </si>
  <si>
    <t>water soldiers</t>
  </si>
  <si>
    <t>blue/clear square 11cm pot with a plant inside</t>
  </si>
  <si>
    <t>suited to deeper ponds, native and noninvasive</t>
  </si>
  <si>
    <t>lily pad like foliage with a white flower with yellow centre</t>
  </si>
  <si>
    <t>the natural way to keep green algae at bay</t>
  </si>
  <si>
    <t>origination from East Asia and the Mediterranean</t>
  </si>
  <si>
    <t xml:space="preserve">filters water while providing shelter for aqauatic life </t>
  </si>
  <si>
    <t>roots provide an excellent hiding place for small life </t>
  </si>
  <si>
    <t>long narrow and serrated leaves bearing white flowers</t>
  </si>
  <si>
    <t xml:space="preserve"> cardinal flower</t>
  </si>
  <si>
    <t>star grass</t>
  </si>
  <si>
    <t> delicate grassy foliage supporting starry white flowers</t>
  </si>
  <si>
    <t>Total</t>
  </si>
  <si>
    <t>Rank Full</t>
  </si>
  <si>
    <t>Rank pond</t>
  </si>
  <si>
    <t>Rank Aqu</t>
  </si>
  <si>
    <t>All</t>
  </si>
  <si>
    <t>PS</t>
  </si>
  <si>
    <t>Aq</t>
  </si>
  <si>
    <t>Assorted order</t>
  </si>
  <si>
    <t>Our Selection- Zone 2 &amp; 3 - Aquatic</t>
  </si>
  <si>
    <t>Stocking</t>
  </si>
  <si>
    <t>Key</t>
  </si>
  <si>
    <t>Top Seller</t>
  </si>
  <si>
    <t>Good Seller</t>
  </si>
  <si>
    <t>Stock Priority</t>
  </si>
  <si>
    <t>Current Quality</t>
  </si>
  <si>
    <t>Looks amazing</t>
  </si>
  <si>
    <t>Looks good</t>
  </si>
  <si>
    <t>Limited Growth</t>
  </si>
  <si>
    <t>2L Floating Islands</t>
  </si>
  <si>
    <t>8L Planted Contours</t>
  </si>
  <si>
    <t>Oxygenator Tubs</t>
  </si>
  <si>
    <t>Floating Plant Tubs</t>
  </si>
  <si>
    <t>1L Oxygenators</t>
  </si>
  <si>
    <t>2L Oxygenators</t>
  </si>
  <si>
    <t>2L Waterlilies</t>
  </si>
  <si>
    <t>2L Deep Water Plants</t>
  </si>
  <si>
    <t>Dry Goods</t>
  </si>
  <si>
    <t>Our selection from all available</t>
  </si>
  <si>
    <t>Our selection of pondside plants</t>
  </si>
  <si>
    <t>Y/N</t>
  </si>
  <si>
    <t>Available</t>
  </si>
  <si>
    <t>Our selection of Zone 2 &amp; 3 pond plants- no pondside</t>
  </si>
  <si>
    <t>Product</t>
  </si>
  <si>
    <t>Price</t>
  </si>
  <si>
    <t>1L Pygmaea Waterlilies</t>
  </si>
  <si>
    <t>2L Named Waterlilies</t>
  </si>
  <si>
    <t>Beaver Plants Order</t>
  </si>
  <si>
    <t>Quantity</t>
  </si>
  <si>
    <t>Planted Contour Baskets</t>
  </si>
  <si>
    <t>Floating Islands</t>
  </si>
  <si>
    <t>Aquatic Baskets</t>
  </si>
  <si>
    <t>Aquatic Compost</t>
  </si>
  <si>
    <t>Colour</t>
  </si>
  <si>
    <t>Copper</t>
  </si>
  <si>
    <t>Our selection</t>
  </si>
  <si>
    <t>1L Pygmaea Waterlily</t>
  </si>
  <si>
    <t>Contact No. or Email:</t>
  </si>
  <si>
    <t>Rankadjustment</t>
  </si>
  <si>
    <t>Assorted</t>
  </si>
  <si>
    <t>Item</t>
  </si>
  <si>
    <t>Product Name</t>
  </si>
  <si>
    <t>Space</t>
  </si>
  <si>
    <t>Location</t>
  </si>
  <si>
    <t>space</t>
  </si>
  <si>
    <t>Full Shelves</t>
  </si>
  <si>
    <t>Contours</t>
  </si>
  <si>
    <t>Waterlilies</t>
  </si>
  <si>
    <t>Shelf heights</t>
  </si>
  <si>
    <t>Number of trolleys (estimate)</t>
  </si>
  <si>
    <t>Waterlily shelves</t>
  </si>
  <si>
    <t>Contour shelves</t>
  </si>
  <si>
    <t>Total WL and contour shelves</t>
  </si>
  <si>
    <t>Shelf</t>
  </si>
  <si>
    <t>2L &amp; 5L</t>
  </si>
  <si>
    <t>1L</t>
  </si>
  <si>
    <t>large wl</t>
  </si>
  <si>
    <t>small wl</t>
  </si>
  <si>
    <t>contour</t>
  </si>
  <si>
    <t>start</t>
  </si>
  <si>
    <t>end</t>
  </si>
  <si>
    <t>Plant Name</t>
  </si>
  <si>
    <t>84 per shelf</t>
  </si>
  <si>
    <t>15 per shelf</t>
  </si>
  <si>
    <t>8 per shelf</t>
  </si>
  <si>
    <t>12 per shelf</t>
  </si>
  <si>
    <t>60 per shelf</t>
  </si>
  <si>
    <t>24 per shelf</t>
  </si>
  <si>
    <t>50 per shelf</t>
  </si>
  <si>
    <t>40 per shelf</t>
  </si>
  <si>
    <t>Schizostylis Pink</t>
  </si>
  <si>
    <t>Scirpus Isolepsis</t>
  </si>
  <si>
    <t>bristle club rush</t>
  </si>
  <si>
    <t>compact grass suitable for the margins</t>
  </si>
  <si>
    <t>pink flag</t>
  </si>
  <si>
    <t>subtle pink flowers over iris-like foliage</t>
  </si>
  <si>
    <t>Asplenium Scolopendrium</t>
  </si>
  <si>
    <t>Fern - Dryopteris</t>
  </si>
  <si>
    <t>10.5cm Pondside Plants</t>
  </si>
  <si>
    <t>Primula denticulata Rubin</t>
  </si>
  <si>
    <t>Primula denticulata Lilac</t>
  </si>
  <si>
    <t>Primula denticulata White</t>
  </si>
  <si>
    <t>x15</t>
  </si>
  <si>
    <t>Discounted Price</t>
  </si>
  <si>
    <t>Discounted Trolley Deals</t>
  </si>
  <si>
    <t>Free delivery - 10% Discount</t>
  </si>
  <si>
    <t>Customer Name:</t>
  </si>
  <si>
    <t>Date</t>
  </si>
  <si>
    <t>hearts tongue fern</t>
  </si>
  <si>
    <t>feathery variegated bright green foliage</t>
  </si>
  <si>
    <t xml:space="preserve">2L baskets that floats on the water surface with 2 marginals </t>
  </si>
  <si>
    <t>Iris louisiana</t>
  </si>
  <si>
    <t>Our selection of Zone 2 &amp; 3 pond plants</t>
  </si>
  <si>
    <t>Top shelf</t>
  </si>
  <si>
    <t>drumstick primula</t>
  </si>
  <si>
    <t>Asian native, stunning cylindrical flowers</t>
  </si>
  <si>
    <t>tiny lilac-purple flowers in spring until early summer</t>
  </si>
  <si>
    <t>distinctive large spherical white flower heads</t>
  </si>
  <si>
    <t>autumn fern</t>
  </si>
  <si>
    <t>5021353017595</t>
  </si>
  <si>
    <t>Plant Stocking Positions</t>
  </si>
  <si>
    <t>Stock</t>
  </si>
  <si>
    <t xml:space="preserve"> </t>
  </si>
  <si>
    <t>Place order in the blue boxes</t>
  </si>
  <si>
    <t>Six shelves is normally a full trolley</t>
  </si>
  <si>
    <t>Our selection of hardy fern Dryopteris</t>
  </si>
  <si>
    <t>Steady Seller</t>
  </si>
  <si>
    <t>Harts Tongue Fern</t>
  </si>
  <si>
    <t>eyecatching , un-fernlike,versatile and native</t>
  </si>
  <si>
    <t>Other Dry Goods</t>
  </si>
  <si>
    <t>Bag Dispenser</t>
  </si>
  <si>
    <t>Bags for Bag Dispenser</t>
  </si>
  <si>
    <t>£3.29 per bag</t>
  </si>
  <si>
    <t>£5.58 per bag</t>
  </si>
  <si>
    <t>£32.31</t>
  </si>
  <si>
    <t>£10.77</t>
  </si>
  <si>
    <t>Dryopteris Felix Mas</t>
  </si>
  <si>
    <t>New</t>
  </si>
  <si>
    <t>Not Frost hardy</t>
  </si>
  <si>
    <t>pretty primrose with rose red blooms</t>
  </si>
  <si>
    <t>meadow primrose</t>
  </si>
  <si>
    <t>Lobelia Speciosa Fan Scarlet</t>
  </si>
  <si>
    <t>Lobelia Queen Victoria</t>
  </si>
  <si>
    <t>Lobelia Siphilitica Alba</t>
  </si>
  <si>
    <t>Lobelia Siphilitica Blue</t>
  </si>
  <si>
    <t>scarlet cardinal</t>
  </si>
  <si>
    <t>narrow-petalled, scarlet flower spike</t>
  </si>
  <si>
    <t>pure blue flowers over green foliage</t>
  </si>
  <si>
    <t>male fern</t>
  </si>
  <si>
    <t>deciduous with shuttlecock-like fronds</t>
  </si>
  <si>
    <t>Carex Muskingumensis</t>
  </si>
  <si>
    <t>Acorus Ogon, Lysimachia, Ranunculus Flammula</t>
  </si>
  <si>
    <t>Acorus Gramineus Variegatus, Lysimachia Aurea &amp; Myosotis</t>
  </si>
  <si>
    <t>Other mixes</t>
  </si>
  <si>
    <t>Ferns - Polystichum</t>
  </si>
  <si>
    <t>shield ferns</t>
  </si>
  <si>
    <r>
      <t xml:space="preserve">9cm Marginals </t>
    </r>
    <r>
      <rPr>
        <sz val="18"/>
        <rFont val="Aptos Narrow"/>
        <family val="2"/>
        <scheme val="minor"/>
      </rPr>
      <t>- at £1.99 each, x84 per shelf</t>
    </r>
  </si>
  <si>
    <r>
      <t xml:space="preserve">10.5cm Pondside Plants </t>
    </r>
    <r>
      <rPr>
        <sz val="18"/>
        <rFont val="Arial"/>
        <family val="2"/>
      </rPr>
      <t>- at £1.99 each, x60 per shelf</t>
    </r>
  </si>
  <si>
    <r>
      <t xml:space="preserve">Planted Contour Baskets </t>
    </r>
    <r>
      <rPr>
        <sz val="18"/>
        <rFont val="Aptos Narrow"/>
        <family val="2"/>
        <scheme val="minor"/>
      </rPr>
      <t>- at £10.23 each, x8 per shelf</t>
    </r>
  </si>
  <si>
    <r>
      <t>1L Oxygenators -</t>
    </r>
    <r>
      <rPr>
        <sz val="18"/>
        <rFont val="Aptos Narrow"/>
        <family val="2"/>
        <scheme val="minor"/>
      </rPr>
      <t xml:space="preserve"> at £2.88 each, x60 per shelf</t>
    </r>
  </si>
  <si>
    <r>
      <rPr>
        <b/>
        <sz val="13"/>
        <color theme="1"/>
        <rFont val="Aptos Narrow"/>
        <family val="2"/>
        <scheme val="minor"/>
      </rPr>
      <t>Trolley Deal 2</t>
    </r>
    <r>
      <rPr>
        <b/>
        <sz val="12"/>
        <color theme="1"/>
        <rFont val="Aptos Narrow"/>
        <family val="2"/>
        <scheme val="minor"/>
      </rPr>
      <t xml:space="preserve"> - 252x 9cm Marginal, 60x 1L Oxygenators, 24x Gardeners Choice, 8x 8L Contour</t>
    </r>
  </si>
  <si>
    <r>
      <rPr>
        <b/>
        <sz val="13"/>
        <color theme="1"/>
        <rFont val="Aptos Narrow"/>
        <family val="2"/>
        <scheme val="minor"/>
      </rPr>
      <t>Trolley Deal 1</t>
    </r>
    <r>
      <rPr>
        <b/>
        <sz val="12"/>
        <color theme="1"/>
        <rFont val="Aptos Narrow"/>
        <family val="2"/>
        <scheme val="minor"/>
      </rPr>
      <t xml:space="preserve"> - 336x 9cm Marginals, 60x 1L Oxygenators &amp; 24x Gardeners Choice</t>
    </r>
  </si>
  <si>
    <r>
      <t>1L Waterlilies</t>
    </r>
    <r>
      <rPr>
        <sz val="18"/>
        <rFont val="Aptos Narrow"/>
        <family val="2"/>
        <scheme val="minor"/>
      </rPr>
      <t xml:space="preserve"> - at £7.75 each, x60 per shelf</t>
    </r>
  </si>
  <si>
    <r>
      <t>2L Deep Water Plants</t>
    </r>
    <r>
      <rPr>
        <sz val="18"/>
        <rFont val="Aptos Narrow"/>
        <family val="2"/>
        <scheme val="minor"/>
      </rPr>
      <t xml:space="preserve"> - at £7.70 each, x24 per shelf</t>
    </r>
  </si>
  <si>
    <r>
      <t xml:space="preserve">Oxygenator Tubs </t>
    </r>
    <r>
      <rPr>
        <sz val="18"/>
        <rFont val="Aptos Narrow"/>
        <family val="2"/>
        <scheme val="minor"/>
      </rPr>
      <t>- at £2.24, x40 per shelf</t>
    </r>
  </si>
  <si>
    <r>
      <t xml:space="preserve">Floating Plant Tubs </t>
    </r>
    <r>
      <rPr>
        <sz val="18"/>
        <rFont val="Aptos Narrow"/>
        <family val="2"/>
        <scheme val="minor"/>
      </rPr>
      <t>- at £2.24 each, x50 per shelf</t>
    </r>
  </si>
  <si>
    <t>available now, delivery 2-3 working days</t>
  </si>
  <si>
    <t>5021353016666</t>
  </si>
  <si>
    <t>5021353016581</t>
  </si>
  <si>
    <t>5021353016772</t>
  </si>
  <si>
    <t>Primula - Buy 3 get 1 free - free one</t>
  </si>
  <si>
    <t>Primula Rosea</t>
  </si>
  <si>
    <t>This free primiula will be automatically added with every 3 ordered</t>
  </si>
  <si>
    <t>Buy 3 Primulas, get 1 free</t>
  </si>
  <si>
    <t>Free primula for every 3 ordered</t>
  </si>
  <si>
    <r>
      <t xml:space="preserve">2L Gardeners Choice </t>
    </r>
    <r>
      <rPr>
        <sz val="18"/>
        <rFont val="Arial"/>
        <family val="2"/>
      </rPr>
      <t>- at £3.80 each, x24 per shelf</t>
    </r>
  </si>
  <si>
    <r>
      <t>2L Oxygenators</t>
    </r>
    <r>
      <rPr>
        <sz val="18"/>
        <rFont val="Aptos Narrow"/>
        <family val="2"/>
        <scheme val="minor"/>
      </rPr>
      <t xml:space="preserve"> - at £3.80 each, x24 per shelf</t>
    </r>
  </si>
  <si>
    <r>
      <rPr>
        <b/>
        <sz val="13"/>
        <color theme="1"/>
        <rFont val="Aptos Narrow"/>
        <family val="2"/>
        <scheme val="minor"/>
      </rPr>
      <t>Trolley Deal 5</t>
    </r>
    <r>
      <rPr>
        <b/>
        <sz val="12"/>
        <color theme="1"/>
        <rFont val="Aptos Narrow"/>
        <family val="2"/>
        <scheme val="minor"/>
      </rPr>
      <t xml:space="preserve"> - 252x 9cm Marginal, 24x Gardeners Choice, 15x 2L Floating Islands &amp; 8x 8L Planted Contours</t>
    </r>
  </si>
  <si>
    <r>
      <t xml:space="preserve">Floating Islands </t>
    </r>
    <r>
      <rPr>
        <sz val="18"/>
        <rFont val="Aptos Narrow"/>
        <family val="2"/>
        <scheme val="minor"/>
      </rPr>
      <t>- at £6.72 each, x15 per shelf</t>
    </r>
  </si>
  <si>
    <t>white water spearmint</t>
  </si>
  <si>
    <t>Caltha Flora Pleno</t>
  </si>
  <si>
    <t>Houttuynia cordata</t>
  </si>
  <si>
    <t>Japanese flag</t>
  </si>
  <si>
    <t>Page 2 of 2</t>
  </si>
  <si>
    <t>Page 1 of 2</t>
  </si>
  <si>
    <t>attractive white flowers and strongly scented foliage</t>
  </si>
  <si>
    <t>lovely heart shaped leaves, smelling of orange peel, pretty white flowers</t>
  </si>
  <si>
    <t>Our selection of hardy fern Polystchium</t>
  </si>
  <si>
    <t>palm sedge</t>
  </si>
  <si>
    <t>Hessian squares (x100)</t>
  </si>
  <si>
    <t>21cm Round Deco Pot - light blue</t>
  </si>
  <si>
    <t>21cm Round Deco Pot - light green</t>
  </si>
  <si>
    <t>21cm Round Deco Pot - light grey</t>
  </si>
  <si>
    <t>42cm Hexagonal Deco pot - teracotta</t>
  </si>
  <si>
    <t>42cm Hexagonal Deco pot - light green</t>
  </si>
  <si>
    <t>ideal for a 1L or 2L Marginal or 2L Waterlily</t>
  </si>
  <si>
    <t>ideal for x3 2L Marginals s or 1-2 2L Waterlilies</t>
  </si>
  <si>
    <t>Point of Sale</t>
  </si>
  <si>
    <t>Gardeners Choice POS Strip</t>
  </si>
  <si>
    <t>Wildlife POS Strip</t>
  </si>
  <si>
    <t>Oxygenator POS Strip</t>
  </si>
  <si>
    <t>Marginal Poster</t>
  </si>
  <si>
    <t>Wildlife Poster</t>
  </si>
  <si>
    <t>Aqua Basket Poster</t>
  </si>
  <si>
    <t>x5</t>
  </si>
  <si>
    <t xml:space="preserve">Primula denticulata </t>
  </si>
  <si>
    <t>distinctive large spherical  flower heads</t>
  </si>
  <si>
    <t xml:space="preserve">Hosta </t>
  </si>
  <si>
    <t xml:space="preserve">plantain lily </t>
  </si>
  <si>
    <t>shade loving pond side plant. Mauve and white flower spikes</t>
  </si>
  <si>
    <t>Nymphoides peltata</t>
  </si>
  <si>
    <r>
      <t xml:space="preserve">2L Waterlilies by colour - </t>
    </r>
    <r>
      <rPr>
        <sz val="18"/>
        <rFont val="Aptos Narrow"/>
        <family val="2"/>
        <scheme val="minor"/>
      </rPr>
      <t>at £9.00 each, x24 per shelf</t>
    </r>
  </si>
  <si>
    <r>
      <rPr>
        <b/>
        <sz val="13"/>
        <color theme="1"/>
        <rFont val="Aptos Narrow"/>
        <family val="2"/>
        <scheme val="minor"/>
      </rPr>
      <t>Trolley Deal 4</t>
    </r>
    <r>
      <rPr>
        <b/>
        <sz val="12"/>
        <color theme="1"/>
        <rFont val="Aptos Narrow"/>
        <family val="2"/>
        <scheme val="minor"/>
      </rPr>
      <t xml:space="preserve"> - 252x 9cm Marginal, 60x 1L Oxygenators, 24x Gardeners Choice, 12x 2L Waterlilies (x4 colours) &amp; 12x 2L Deep Water Marginals</t>
    </r>
  </si>
  <si>
    <t>Iris psedacorus, Lysimachia Aurea &amp; Myosotis</t>
  </si>
  <si>
    <t>Trolley Deal</t>
  </si>
  <si>
    <t>Floating Tub Hydrocleys nymphoides</t>
  </si>
  <si>
    <t>Waterpoppy</t>
  </si>
  <si>
    <t xml:space="preserve">Heart shaped leaves with poppy like light yellow flowers </t>
  </si>
  <si>
    <t>waterpoppy</t>
  </si>
  <si>
    <t xml:space="preserve">Floating Oxy Tub Myriopyllum scabratum </t>
  </si>
  <si>
    <t>green foxtail</t>
  </si>
  <si>
    <t>Cotula  coronopifolia</t>
  </si>
  <si>
    <t>Golden buttons</t>
  </si>
  <si>
    <t xml:space="preserve">Golden yellow button like flowers in summer </t>
  </si>
  <si>
    <t>Cotula coronopifolia</t>
  </si>
  <si>
    <t>Nastiurtium aquaticum</t>
  </si>
  <si>
    <t>Watercress</t>
  </si>
  <si>
    <t>brillint filitration plant with white flowers</t>
  </si>
  <si>
    <t>Typha Latifolia</t>
  </si>
  <si>
    <t>reedmace</t>
  </si>
  <si>
    <t xml:space="preserve">often wrongly named bullrush </t>
  </si>
  <si>
    <t xml:space="preserve">our selection </t>
  </si>
  <si>
    <t>Floating Tub Trappa natans</t>
  </si>
  <si>
    <t>water chestnut</t>
  </si>
  <si>
    <t xml:space="preserve">one of the most widly consumed nuts in Asia </t>
  </si>
  <si>
    <t>x8</t>
  </si>
  <si>
    <t xml:space="preserve">Cotula coronopifolia </t>
  </si>
  <si>
    <t xml:space="preserve">creeping, yellow button like flowers in summer </t>
  </si>
  <si>
    <t>Arum lily</t>
  </si>
  <si>
    <t xml:space="preserve">Bright white flowers over large speckled foliage. </t>
  </si>
  <si>
    <r>
      <t xml:space="preserve">5L Marginals </t>
    </r>
    <r>
      <rPr>
        <sz val="18"/>
        <rFont val="Aptos Narrow"/>
        <family val="2"/>
        <scheme val="minor"/>
      </rPr>
      <t>- at £6.50 each, x12 per shelf</t>
    </r>
  </si>
  <si>
    <r>
      <rPr>
        <b/>
        <sz val="13"/>
        <color theme="1"/>
        <rFont val="Aptos Narrow"/>
        <family val="2"/>
        <scheme val="minor"/>
      </rPr>
      <t>Trolley Deal 3</t>
    </r>
    <r>
      <rPr>
        <b/>
        <sz val="12"/>
        <color theme="1"/>
        <rFont val="Aptos Narrow"/>
        <family val="2"/>
        <scheme val="minor"/>
      </rPr>
      <t xml:space="preserve"> - 252x 9cm Marginal, 60x 1L Oxygenators, 24x Gardeners Choice, 4x 8L Contour &amp; 12x 2L Waterlilies</t>
    </r>
  </si>
  <si>
    <t>Trolley Deal 3 - 252x 9cm Marginal, 60x 1L Oxygenators, 24x Gardeners Choice, 4x 8L Contour &amp; 12x 2L Waterlilies</t>
  </si>
  <si>
    <t xml:space="preserve">Hippuris vulgaris, Scirpus cernuus, Myriophyllum red stem </t>
  </si>
  <si>
    <t xml:space="preserve">Littorella uniflora, Scirpus cernuus, Myriophyllum crispatum </t>
  </si>
  <si>
    <t xml:space="preserve">Lythrum salicaria </t>
  </si>
  <si>
    <t xml:space="preserve">double marsh marigold </t>
  </si>
  <si>
    <t>Primula vialii</t>
  </si>
  <si>
    <t xml:space="preserve">orchid primrose </t>
  </si>
  <si>
    <t>5021353017618</t>
  </si>
  <si>
    <t xml:space="preserve">red spires emerge with a cluster of purple flowers </t>
  </si>
  <si>
    <r>
      <t xml:space="preserve">2L Named Waterlilies - </t>
    </r>
    <r>
      <rPr>
        <sz val="18"/>
        <rFont val="Aptos Narrow"/>
        <family val="2"/>
        <scheme val="minor"/>
      </rPr>
      <t>at £10.00 each, x24 per shelf</t>
    </r>
  </si>
  <si>
    <t>Lobelia fan scarlet</t>
  </si>
  <si>
    <t xml:space="preserve">scarlet cardinal flower </t>
  </si>
  <si>
    <t xml:space="preserve">bronze green foliage deep scarlett flower </t>
  </si>
  <si>
    <t>pink taro</t>
  </si>
  <si>
    <t>heart-shaped light green leaves with pink-flushed stalks</t>
  </si>
  <si>
    <t>Colocasia esculenta Pink china</t>
  </si>
  <si>
    <r>
      <t xml:space="preserve">1L Pygmaea Waterlilies - </t>
    </r>
    <r>
      <rPr>
        <sz val="18"/>
        <rFont val="Aptos Narrow"/>
        <family val="2"/>
        <scheme val="minor"/>
      </rPr>
      <t>at £10.00 each, x60 per shelf</t>
    </r>
  </si>
  <si>
    <t xml:space="preserve">1L Aurora </t>
  </si>
  <si>
    <t xml:space="preserve">1L Tetragona </t>
  </si>
  <si>
    <t xml:space="preserve">small changeable copper flower ideal for small features </t>
  </si>
  <si>
    <t>Week 19</t>
  </si>
  <si>
    <t>5021353 018103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</si>
</sst>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 &quot;€&quot;\ * #,##0.00_ ;_ &quot;€&quot;\ * \-#,##0.00_ ;_ &quot;€&quot;\ * &quot;-&quot;??_ ;_ @_ "/>
    <numFmt numFmtId="167" formatCode="_-&quot;fl&quot;\ * #,##0.00_-;_-&quot;fl&quot;\ * #,##0.00\-;_-&quot;fl&quot;\ * &quot;-&quot;??_-;_-@_-"/>
    <numFmt numFmtId="168" formatCode="[$£]#,##0.00"/>
    <numFmt numFmtId="169" formatCode="&quot; &quot;[$£]#,##0.00&quot; &quot;;&quot;-&quot;[$£]#,##0.00&quot; &quot;;&quot; &quot;[$£]&quot;-&quot;00&quot; &quot;;&quot; &quot;@&quot; &quot;"/>
    <numFmt numFmtId="170" formatCode="&quot;£&quot;#,##0.00"/>
    <numFmt numFmtId="171" formatCode="[$-F800]dddd\,\ mmmm\ dd\,\ yyyy"/>
  </numFmts>
  <fonts count="9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Calibri"/>
      <family val="2"/>
    </font>
    <font>
      <b/>
      <sz val="22"/>
      <color rgb="FF506C9A"/>
      <name val="Microsoft PhagsPa"/>
      <family val="2"/>
    </font>
    <font>
      <sz val="10.5"/>
      <color rgb="FF000000"/>
      <name val="Calibri"/>
      <family val="2"/>
    </font>
    <font>
      <sz val="10"/>
      <color rgb="FF000000"/>
      <name val="Microsoft PhagsPa"/>
      <family val="2"/>
    </font>
    <font>
      <b/>
      <sz val="14"/>
      <color rgb="FFFF0000"/>
      <name val="Microsoft PhagsPa"/>
      <family val="2"/>
    </font>
    <font>
      <b/>
      <sz val="8"/>
      <color rgb="FFFF0000"/>
      <name val="Microsoft PhagsPa"/>
      <family val="2"/>
    </font>
    <font>
      <sz val="11"/>
      <color rgb="FF000000"/>
      <name val="Microsoft PhagsPa"/>
      <family val="2"/>
    </font>
    <font>
      <sz val="14"/>
      <color rgb="FF545454"/>
      <name val="Microsoft PhagsPa"/>
      <family val="2"/>
    </font>
    <font>
      <b/>
      <sz val="10"/>
      <color rgb="FF305496"/>
      <name val="Microsoft PhagsPa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i/>
      <sz val="9"/>
      <color rgb="FF305496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i/>
      <sz val="9"/>
      <color theme="4" tint="-0.249977111117893"/>
      <name val="Calibri"/>
      <family val="2"/>
    </font>
    <font>
      <sz val="7"/>
      <color rgb="FF3B3630"/>
      <name val="Calibri"/>
      <family val="2"/>
    </font>
    <font>
      <sz val="8"/>
      <color rgb="FF305496"/>
      <name val="Calibri"/>
      <family val="2"/>
    </font>
    <font>
      <b/>
      <sz val="10"/>
      <color rgb="FF000000"/>
      <name val="Calibri"/>
      <family val="2"/>
    </font>
    <font>
      <sz val="8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color rgb="FF303030"/>
      <name val="Calibri"/>
      <family val="2"/>
    </font>
    <font>
      <sz val="7"/>
      <color rgb="FF3A3A3A"/>
      <name val="Calibri"/>
      <family val="2"/>
    </font>
    <font>
      <sz val="7"/>
      <color rgb="FF5A5A5A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i/>
      <sz val="9"/>
      <color theme="4"/>
      <name val="Calibri"/>
      <family val="2"/>
    </font>
    <font>
      <sz val="11"/>
      <color theme="4" tint="-0.249977111117893"/>
      <name val="Aptos Narrow"/>
      <family val="2"/>
      <scheme val="minor"/>
    </font>
    <font>
      <sz val="7"/>
      <color theme="4" tint="-0.249977111117893"/>
      <name val="Calibri"/>
      <family val="2"/>
    </font>
    <font>
      <sz val="11"/>
      <name val="Aptos Narrow"/>
      <family val="2"/>
      <scheme val="minor"/>
    </font>
    <font>
      <sz val="10"/>
      <name val="Calibri"/>
      <family val="2"/>
    </font>
    <font>
      <sz val="7"/>
      <name val="Calibri"/>
      <family val="2"/>
    </font>
    <font>
      <i/>
      <sz val="9"/>
      <color theme="8" tint="-0.499984740745262"/>
      <name val="Calibri"/>
      <family val="2"/>
    </font>
    <font>
      <sz val="7"/>
      <color rgb="FF333333"/>
      <name val="Calibri"/>
      <family val="2"/>
    </font>
    <font>
      <sz val="7"/>
      <color rgb="FF4A4A4A"/>
      <name val="Calibri"/>
      <family val="2"/>
    </font>
    <font>
      <b/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8"/>
      <color theme="1"/>
      <name val="Aptos Narrow"/>
      <family val="2"/>
      <scheme val="minor"/>
    </font>
    <font>
      <sz val="8"/>
      <color rgb="FF3B3630"/>
      <name val="Calibri"/>
      <family val="2"/>
    </font>
    <font>
      <sz val="8"/>
      <name val="Calibri"/>
      <family val="2"/>
    </font>
    <font>
      <sz val="11"/>
      <color rgb="FF000000"/>
      <name val="Gulim"/>
      <family val="2"/>
      <charset val="129"/>
    </font>
    <font>
      <sz val="11"/>
      <color theme="0"/>
      <name val="Gulim"/>
      <family val="2"/>
    </font>
    <font>
      <sz val="11"/>
      <name val="Gulim"/>
      <family val="2"/>
    </font>
    <font>
      <sz val="11"/>
      <color rgb="FFFF0000"/>
      <name val="Gulim"/>
      <family val="2"/>
    </font>
    <font>
      <b/>
      <sz val="11"/>
      <color theme="0"/>
      <name val="Gulim"/>
      <family val="2"/>
    </font>
    <font>
      <b/>
      <sz val="11"/>
      <name val="Gulim"/>
      <family val="2"/>
    </font>
    <font>
      <b/>
      <sz val="11"/>
      <color rgb="FF000000"/>
      <name val="Gulim"/>
      <family val="2"/>
    </font>
    <font>
      <sz val="11"/>
      <name val="Gulim"/>
      <family val="2"/>
      <charset val="129"/>
    </font>
    <font>
      <b/>
      <sz val="12"/>
      <name val="Gulim"/>
      <family val="2"/>
    </font>
    <font>
      <sz val="9"/>
      <name val="Gulim"/>
      <family val="2"/>
    </font>
    <font>
      <b/>
      <sz val="11"/>
      <color theme="4" tint="-0.249977111117893"/>
      <name val="Aptos Narrow"/>
      <family val="2"/>
      <scheme val="minor"/>
    </font>
    <font>
      <b/>
      <sz val="10"/>
      <color theme="1"/>
      <name val="Calibri"/>
      <family val="2"/>
    </font>
    <font>
      <sz val="7"/>
      <color theme="1"/>
      <name val="Aptos Narrow"/>
      <family val="2"/>
      <scheme val="minor"/>
    </font>
    <font>
      <sz val="22"/>
      <name val="Aptos Narrow"/>
      <family val="2"/>
      <scheme val="minor"/>
    </font>
    <font>
      <sz val="22"/>
      <name val="Arial"/>
      <family val="2"/>
    </font>
    <font>
      <b/>
      <sz val="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8"/>
      <color rgb="FF00000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1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8"/>
      <color rgb="FFFF0000"/>
      <name val="Calibri"/>
      <family val="2"/>
    </font>
    <font>
      <sz val="18"/>
      <name val="Aptos Narrow"/>
      <family val="2"/>
      <scheme val="minor"/>
    </font>
    <font>
      <sz val="18"/>
      <name val="Arial"/>
      <family val="2"/>
    </font>
    <font>
      <b/>
      <sz val="14"/>
      <color rgb="FFFF0000"/>
      <name val="Aptos Narrow"/>
      <family val="2"/>
      <scheme val="minor"/>
    </font>
    <font>
      <b/>
      <sz val="28"/>
      <color rgb="FFFF0000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4" tint="-0.249977111117893"/>
      <name val="Calibri"/>
      <family val="2"/>
    </font>
    <font>
      <sz val="9"/>
      <color rgb="FF305496"/>
      <name val="Calibri"/>
      <family val="2"/>
    </font>
    <font>
      <sz val="9"/>
      <name val="Areil"/>
    </font>
    <font>
      <sz val="9"/>
      <name val="Ariel"/>
    </font>
    <font>
      <sz val="11"/>
      <color theme="0" tint="-0.249977111117893"/>
      <name val="Gulim"/>
      <family val="2"/>
    </font>
    <font>
      <b/>
      <sz val="11"/>
      <color theme="0" tint="-0.249977111117893"/>
      <name val="Gulim"/>
      <family val="2"/>
    </font>
    <font>
      <b/>
      <sz val="9"/>
      <color rgb="FFDC2C3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8E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6" fontId="1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Protection="0">
      <alignment horizontal="right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</cellStyleXfs>
  <cellXfs count="4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1" fillId="0" borderId="0" xfId="0" applyFont="1"/>
    <xf numFmtId="1" fontId="13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11" fillId="0" borderId="0" xfId="1" applyNumberFormat="1" applyFont="1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9" fillId="0" borderId="3" xfId="0" applyFont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/>
    </xf>
    <xf numFmtId="0" fontId="0" fillId="0" borderId="3" xfId="0" applyBorder="1"/>
    <xf numFmtId="0" fontId="15" fillId="0" borderId="3" xfId="0" applyFont="1" applyBorder="1" applyAlignment="1">
      <alignment horizontal="left" vertical="center"/>
    </xf>
    <xf numFmtId="0" fontId="41" fillId="0" borderId="3" xfId="0" applyFont="1" applyBorder="1"/>
    <xf numFmtId="0" fontId="42" fillId="0" borderId="3" xfId="0" applyFont="1" applyBorder="1"/>
    <xf numFmtId="1" fontId="37" fillId="0" borderId="3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9" fillId="0" borderId="3" xfId="0" applyFont="1" applyBorder="1"/>
    <xf numFmtId="0" fontId="0" fillId="0" borderId="0" xfId="0" applyAlignment="1">
      <alignment horizontal="right"/>
    </xf>
    <xf numFmtId="0" fontId="2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49" fontId="23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2" fontId="0" fillId="0" borderId="0" xfId="0" applyNumberFormat="1"/>
    <xf numFmtId="1" fontId="37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0" fillId="0" borderId="6" xfId="0" applyBorder="1"/>
    <xf numFmtId="0" fontId="13" fillId="0" borderId="0" xfId="0" applyFont="1" applyAlignment="1">
      <alignment vertical="center"/>
    </xf>
    <xf numFmtId="0" fontId="21" fillId="0" borderId="6" xfId="0" applyFont="1" applyBorder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13" fillId="6" borderId="6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19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8" borderId="3" xfId="0" applyFill="1" applyBorder="1"/>
    <xf numFmtId="0" fontId="43" fillId="0" borderId="3" xfId="0" applyFont="1" applyBorder="1" applyAlignment="1">
      <alignment horizontal="center"/>
    </xf>
    <xf numFmtId="0" fontId="0" fillId="8" borderId="8" xfId="0" applyFill="1" applyBorder="1"/>
    <xf numFmtId="0" fontId="4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10" xfId="2" applyFont="1" applyBorder="1" applyAlignment="1">
      <alignment vertical="center"/>
    </xf>
    <xf numFmtId="0" fontId="11" fillId="0" borderId="10" xfId="2" applyFont="1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43" fillId="0" borderId="8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/>
    </xf>
    <xf numFmtId="0" fontId="45" fillId="0" borderId="8" xfId="0" applyFont="1" applyBorder="1"/>
    <xf numFmtId="0" fontId="45" fillId="0" borderId="3" xfId="0" applyFont="1" applyBorder="1"/>
    <xf numFmtId="0" fontId="46" fillId="0" borderId="3" xfId="0" applyFont="1" applyBorder="1"/>
    <xf numFmtId="49" fontId="47" fillId="0" borderId="3" xfId="0" applyNumberFormat="1" applyFont="1" applyBorder="1" applyAlignment="1">
      <alignment horizontal="left" vertical="center"/>
    </xf>
    <xf numFmtId="0" fontId="13" fillId="6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center"/>
    </xf>
    <xf numFmtId="49" fontId="37" fillId="0" borderId="3" xfId="0" applyNumberFormat="1" applyFont="1" applyBorder="1" applyAlignment="1">
      <alignment horizontal="center" vertical="center"/>
    </xf>
    <xf numFmtId="0" fontId="0" fillId="0" borderId="11" xfId="0" applyBorder="1"/>
    <xf numFmtId="0" fontId="13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49" fontId="23" fillId="0" borderId="10" xfId="0" applyNumberFormat="1" applyFont="1" applyBorder="1" applyAlignment="1">
      <alignment horizontal="left" vertical="center"/>
    </xf>
    <xf numFmtId="0" fontId="31" fillId="0" borderId="10" xfId="0" applyFont="1" applyBorder="1"/>
    <xf numFmtId="0" fontId="13" fillId="6" borderId="10" xfId="0" applyFont="1" applyFill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 vertical="center"/>
    </xf>
    <xf numFmtId="0" fontId="53" fillId="0" borderId="0" xfId="0" applyFont="1" applyAlignment="1">
      <alignment horizontal="right"/>
    </xf>
    <xf numFmtId="0" fontId="53" fillId="0" borderId="12" xfId="0" applyFont="1" applyBorder="1"/>
    <xf numFmtId="0" fontId="53" fillId="0" borderId="13" xfId="0" applyFont="1" applyBorder="1"/>
    <xf numFmtId="0" fontId="50" fillId="0" borderId="14" xfId="0" applyFont="1" applyBorder="1"/>
    <xf numFmtId="0" fontId="53" fillId="0" borderId="4" xfId="0" applyFont="1" applyBorder="1"/>
    <xf numFmtId="0" fontId="50" fillId="0" borderId="15" xfId="0" applyFont="1" applyBorder="1" applyAlignment="1">
      <alignment horizontal="right"/>
    </xf>
    <xf numFmtId="0" fontId="50" fillId="0" borderId="12" xfId="0" applyFont="1" applyBorder="1"/>
    <xf numFmtId="0" fontId="50" fillId="0" borderId="16" xfId="0" applyFont="1" applyBorder="1" applyAlignment="1">
      <alignment horizontal="right"/>
    </xf>
    <xf numFmtId="49" fontId="37" fillId="0" borderId="0" xfId="0" applyNumberFormat="1" applyFont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5" borderId="3" xfId="0" applyFont="1" applyFill="1" applyBorder="1" applyAlignment="1">
      <alignment horizontal="center" vertical="center"/>
    </xf>
    <xf numFmtId="0" fontId="59" fillId="9" borderId="3" xfId="0" applyFont="1" applyFill="1" applyBorder="1" applyAlignment="1">
      <alignment horizontal="center" vertical="center"/>
    </xf>
    <xf numFmtId="0" fontId="59" fillId="3" borderId="3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1" fontId="33" fillId="0" borderId="3" xfId="0" applyNumberFormat="1" applyFont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11" fillId="0" borderId="3" xfId="1" applyNumberFormat="1" applyFont="1" applyFill="1" applyBorder="1" applyAlignment="1">
      <alignment horizontal="center" vertical="center"/>
    </xf>
    <xf numFmtId="164" fontId="11" fillId="0" borderId="3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49" fontId="35" fillId="0" borderId="0" xfId="0" applyNumberFormat="1" applyFont="1" applyAlignment="1">
      <alignment horizontal="center" vertical="center"/>
    </xf>
    <xf numFmtId="164" fontId="13" fillId="0" borderId="3" xfId="1" applyNumberFormat="1" applyFont="1" applyFill="1" applyBorder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" fontId="37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59" fillId="10" borderId="3" xfId="0" applyFont="1" applyFill="1" applyBorder="1" applyAlignment="1">
      <alignment horizontal="center" vertical="center"/>
    </xf>
    <xf numFmtId="0" fontId="60" fillId="0" borderId="3" xfId="0" applyFont="1" applyBorder="1"/>
    <xf numFmtId="0" fontId="0" fillId="4" borderId="3" xfId="0" applyFill="1" applyBorder="1" applyAlignment="1">
      <alignment horizontal="center"/>
    </xf>
    <xf numFmtId="0" fontId="0" fillId="0" borderId="2" xfId="0" applyBorder="1"/>
    <xf numFmtId="0" fontId="61" fillId="0" borderId="0" xfId="0" applyFont="1" applyAlignment="1">
      <alignment horizontal="left" vertical="center"/>
    </xf>
    <xf numFmtId="0" fontId="61" fillId="0" borderId="19" xfId="0" applyFont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left" vertical="center"/>
    </xf>
    <xf numFmtId="0" fontId="0" fillId="3" borderId="0" xfId="0" applyFill="1"/>
    <xf numFmtId="0" fontId="4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43" fillId="0" borderId="18" xfId="0" applyFont="1" applyBorder="1" applyAlignment="1">
      <alignment horizontal="left" vertical="center"/>
    </xf>
    <xf numFmtId="0" fontId="43" fillId="0" borderId="6" xfId="0" applyFont="1" applyBorder="1" applyAlignment="1">
      <alignment horizontal="left" vertical="center"/>
    </xf>
    <xf numFmtId="0" fontId="43" fillId="0" borderId="20" xfId="0" applyFont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11" fillId="0" borderId="11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4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1" fillId="0" borderId="11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8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33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38" fillId="0" borderId="21" xfId="0" applyFont="1" applyBorder="1" applyAlignment="1">
      <alignment vertical="center"/>
    </xf>
    <xf numFmtId="0" fontId="40" fillId="0" borderId="10" xfId="0" applyFont="1" applyBorder="1" applyAlignment="1">
      <alignment horizontal="right" vertical="center"/>
    </xf>
    <xf numFmtId="0" fontId="32" fillId="0" borderId="11" xfId="0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38" fillId="6" borderId="11" xfId="0" applyFont="1" applyFill="1" applyBorder="1" applyAlignment="1">
      <alignment vertical="center"/>
    </xf>
    <xf numFmtId="0" fontId="38" fillId="6" borderId="21" xfId="0" applyFont="1" applyFill="1" applyBorder="1" applyAlignment="1">
      <alignment vertical="center"/>
    </xf>
    <xf numFmtId="0" fontId="40" fillId="7" borderId="10" xfId="0" applyFont="1" applyFill="1" applyBorder="1" applyAlignment="1">
      <alignment horizontal="right" vertical="center"/>
    </xf>
    <xf numFmtId="0" fontId="13" fillId="6" borderId="11" xfId="0" applyFont="1" applyFill="1" applyBorder="1" applyAlignment="1">
      <alignment vertical="center"/>
    </xf>
    <xf numFmtId="0" fontId="13" fillId="6" borderId="21" xfId="0" applyFont="1" applyFill="1" applyBorder="1" applyAlignment="1">
      <alignment vertical="center"/>
    </xf>
    <xf numFmtId="0" fontId="0" fillId="0" borderId="10" xfId="0" applyBorder="1" applyAlignment="1">
      <alignment horizontal="left"/>
    </xf>
    <xf numFmtId="0" fontId="13" fillId="0" borderId="21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1" fillId="0" borderId="11" xfId="0" applyFont="1" applyBorder="1"/>
    <xf numFmtId="49" fontId="23" fillId="0" borderId="11" xfId="0" applyNumberFormat="1" applyFont="1" applyBorder="1" applyAlignment="1">
      <alignment horizontal="left" vertical="center"/>
    </xf>
    <xf numFmtId="0" fontId="30" fillId="0" borderId="11" xfId="0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1" fillId="0" borderId="21" xfId="0" applyFont="1" applyBorder="1" applyAlignment="1">
      <alignment vertical="center"/>
    </xf>
    <xf numFmtId="0" fontId="34" fillId="0" borderId="10" xfId="0" applyFont="1" applyBorder="1" applyAlignment="1">
      <alignment horizontal="right" vertical="center"/>
    </xf>
    <xf numFmtId="0" fontId="17" fillId="0" borderId="21" xfId="0" applyFont="1" applyBorder="1" applyAlignment="1">
      <alignment vertical="center"/>
    </xf>
    <xf numFmtId="0" fontId="0" fillId="0" borderId="20" xfId="0" applyBorder="1"/>
    <xf numFmtId="0" fontId="43" fillId="0" borderId="6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63" fillId="0" borderId="7" xfId="0" applyFont="1" applyBorder="1" applyAlignment="1">
      <alignment horizontal="center"/>
    </xf>
    <xf numFmtId="0" fontId="63" fillId="0" borderId="8" xfId="0" applyFont="1" applyBorder="1" applyAlignment="1">
      <alignment horizontal="center"/>
    </xf>
    <xf numFmtId="0" fontId="43" fillId="0" borderId="3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left" vertical="center"/>
    </xf>
    <xf numFmtId="1" fontId="11" fillId="0" borderId="3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7" fillId="0" borderId="19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9" fillId="0" borderId="0" xfId="0" applyFont="1" applyAlignment="1">
      <alignment horizontal="right"/>
    </xf>
    <xf numFmtId="0" fontId="71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0" borderId="20" xfId="0" applyBorder="1" applyAlignment="1">
      <alignment horizontal="right"/>
    </xf>
    <xf numFmtId="0" fontId="61" fillId="0" borderId="23" xfId="0" applyFont="1" applyBorder="1" applyAlignment="1">
      <alignment horizontal="left" vertical="center"/>
    </xf>
    <xf numFmtId="0" fontId="65" fillId="0" borderId="23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left" vertical="center"/>
    </xf>
    <xf numFmtId="43" fontId="0" fillId="0" borderId="0" xfId="1" applyFont="1"/>
    <xf numFmtId="0" fontId="15" fillId="0" borderId="4" xfId="0" applyFont="1" applyBorder="1" applyAlignment="1">
      <alignment horizontal="left" vertical="center"/>
    </xf>
    <xf numFmtId="0" fontId="72" fillId="0" borderId="0" xfId="0" applyFont="1"/>
    <xf numFmtId="0" fontId="73" fillId="0" borderId="0" xfId="0" applyFont="1" applyAlignment="1">
      <alignment horizontal="righ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24" xfId="0" applyFont="1" applyBorder="1" applyAlignment="1">
      <alignment horizontal="left"/>
    </xf>
    <xf numFmtId="0" fontId="75" fillId="0" borderId="24" xfId="0" applyFont="1" applyBorder="1"/>
    <xf numFmtId="0" fontId="15" fillId="0" borderId="25" xfId="0" applyFont="1" applyBorder="1"/>
    <xf numFmtId="0" fontId="2" fillId="0" borderId="0" xfId="0" applyFont="1"/>
    <xf numFmtId="0" fontId="2" fillId="0" borderId="26" xfId="0" applyFont="1" applyBorder="1" applyAlignment="1">
      <alignment horizontal="left"/>
    </xf>
    <xf numFmtId="0" fontId="75" fillId="0" borderId="26" xfId="0" applyFont="1" applyBorder="1"/>
    <xf numFmtId="0" fontId="15" fillId="0" borderId="27" xfId="0" applyFont="1" applyBorder="1"/>
    <xf numFmtId="0" fontId="2" fillId="0" borderId="28" xfId="0" applyFont="1" applyBorder="1" applyAlignment="1">
      <alignment horizontal="left"/>
    </xf>
    <xf numFmtId="0" fontId="75" fillId="0" borderId="28" xfId="0" applyFont="1" applyBorder="1"/>
    <xf numFmtId="0" fontId="15" fillId="0" borderId="29" xfId="0" applyFont="1" applyBorder="1"/>
    <xf numFmtId="0" fontId="32" fillId="0" borderId="0" xfId="0" applyFont="1"/>
    <xf numFmtId="0" fontId="2" fillId="0" borderId="0" xfId="0" applyFont="1" applyAlignment="1">
      <alignment horizontal="left"/>
    </xf>
    <xf numFmtId="0" fontId="16" fillId="0" borderId="30" xfId="0" applyFont="1" applyBorder="1" applyAlignment="1">
      <alignment horizontal="center"/>
    </xf>
    <xf numFmtId="0" fontId="32" fillId="0" borderId="24" xfId="0" applyFont="1" applyBorder="1"/>
    <xf numFmtId="0" fontId="15" fillId="0" borderId="24" xfId="0" applyFont="1" applyBorder="1"/>
    <xf numFmtId="0" fontId="16" fillId="0" borderId="31" xfId="0" applyFont="1" applyBorder="1" applyAlignment="1">
      <alignment horizontal="center"/>
    </xf>
    <xf numFmtId="0" fontId="32" fillId="0" borderId="26" xfId="0" applyFont="1" applyBorder="1"/>
    <xf numFmtId="0" fontId="15" fillId="0" borderId="26" xfId="0" applyFont="1" applyBorder="1"/>
    <xf numFmtId="0" fontId="16" fillId="0" borderId="32" xfId="0" applyFont="1" applyBorder="1" applyAlignment="1">
      <alignment horizontal="center"/>
    </xf>
    <xf numFmtId="0" fontId="32" fillId="0" borderId="28" xfId="0" applyFont="1" applyBorder="1"/>
    <xf numFmtId="0" fontId="15" fillId="0" borderId="28" xfId="0" applyFont="1" applyBorder="1"/>
    <xf numFmtId="0" fontId="76" fillId="0" borderId="30" xfId="0" applyFont="1" applyBorder="1" applyAlignment="1">
      <alignment horizontal="center"/>
    </xf>
    <xf numFmtId="0" fontId="76" fillId="0" borderId="31" xfId="0" applyFont="1" applyBorder="1" applyAlignment="1">
      <alignment horizontal="center"/>
    </xf>
    <xf numFmtId="0" fontId="76" fillId="0" borderId="32" xfId="0" applyFont="1" applyBorder="1" applyAlignment="1">
      <alignment horizontal="center"/>
    </xf>
    <xf numFmtId="0" fontId="64" fillId="0" borderId="0" xfId="0" applyFont="1"/>
    <xf numFmtId="0" fontId="71" fillId="0" borderId="11" xfId="0" applyFont="1" applyBorder="1" applyAlignment="1">
      <alignment horizontal="center" vertical="center"/>
    </xf>
    <xf numFmtId="0" fontId="37" fillId="0" borderId="10" xfId="0" applyFont="1" applyBorder="1" applyAlignment="1">
      <alignment horizontal="right" vertical="center"/>
    </xf>
    <xf numFmtId="0" fontId="43" fillId="11" borderId="11" xfId="0" applyFont="1" applyFill="1" applyBorder="1" applyAlignment="1">
      <alignment horizontal="center" vertical="center"/>
    </xf>
    <xf numFmtId="0" fontId="71" fillId="11" borderId="11" xfId="0" applyFont="1" applyFill="1" applyBorder="1" applyAlignment="1">
      <alignment horizontal="center" vertical="center"/>
    </xf>
    <xf numFmtId="0" fontId="43" fillId="11" borderId="17" xfId="0" applyFont="1" applyFill="1" applyBorder="1" applyAlignment="1">
      <alignment horizontal="center" vertical="center"/>
    </xf>
    <xf numFmtId="0" fontId="58" fillId="11" borderId="11" xfId="0" applyFont="1" applyFill="1" applyBorder="1" applyAlignment="1">
      <alignment horizontal="center" vertical="center"/>
    </xf>
    <xf numFmtId="0" fontId="0" fillId="11" borderId="0" xfId="0" applyFill="1"/>
    <xf numFmtId="0" fontId="77" fillId="0" borderId="0" xfId="0" applyFont="1"/>
    <xf numFmtId="0" fontId="78" fillId="0" borderId="3" xfId="0" applyFont="1" applyBorder="1"/>
    <xf numFmtId="168" fontId="32" fillId="0" borderId="3" xfId="0" quotePrefix="1" applyNumberFormat="1" applyFont="1" applyBorder="1" applyAlignment="1">
      <alignment horizontal="left" vertical="center"/>
    </xf>
    <xf numFmtId="0" fontId="43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69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10" xfId="0" applyFont="1" applyBorder="1" applyAlignment="1">
      <alignment horizontal="center"/>
    </xf>
    <xf numFmtId="0" fontId="13" fillId="6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79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9" xfId="0" applyFont="1" applyBorder="1" applyAlignment="1">
      <alignment horizontal="left" vertical="center"/>
    </xf>
    <xf numFmtId="0" fontId="61" fillId="0" borderId="0" xfId="0" applyFont="1" applyAlignment="1">
      <alignment vertical="center"/>
    </xf>
    <xf numFmtId="0" fontId="61" fillId="0" borderId="19" xfId="0" applyFont="1" applyBorder="1" applyAlignment="1">
      <alignment vertical="center"/>
    </xf>
    <xf numFmtId="0" fontId="11" fillId="0" borderId="9" xfId="0" applyFont="1" applyBorder="1"/>
    <xf numFmtId="0" fontId="11" fillId="0" borderId="10" xfId="0" applyFont="1" applyBorder="1"/>
    <xf numFmtId="0" fontId="23" fillId="6" borderId="10" xfId="0" applyFont="1" applyFill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82" fillId="0" borderId="0" xfId="0" applyFont="1"/>
    <xf numFmtId="0" fontId="69" fillId="0" borderId="0" xfId="0" applyFont="1"/>
    <xf numFmtId="0" fontId="43" fillId="8" borderId="11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horizontal="center"/>
    </xf>
    <xf numFmtId="0" fontId="73" fillId="0" borderId="0" xfId="0" applyFont="1" applyAlignment="1">
      <alignment horizontal="right" vertical="center"/>
    </xf>
    <xf numFmtId="0" fontId="84" fillId="0" borderId="11" xfId="0" applyFont="1" applyBorder="1"/>
    <xf numFmtId="0" fontId="84" fillId="0" borderId="11" xfId="0" applyFont="1" applyBorder="1" applyAlignment="1">
      <alignment horizontal="left" vertical="center"/>
    </xf>
    <xf numFmtId="0" fontId="84" fillId="0" borderId="11" xfId="0" applyFont="1" applyBorder="1" applyAlignment="1">
      <alignment vertical="center"/>
    </xf>
    <xf numFmtId="0" fontId="43" fillId="11" borderId="11" xfId="0" applyFont="1" applyFill="1" applyBorder="1" applyAlignment="1">
      <alignment horizontal="center"/>
    </xf>
    <xf numFmtId="0" fontId="30" fillId="0" borderId="3" xfId="0" applyFont="1" applyBorder="1" applyAlignment="1">
      <alignment vertical="center"/>
    </xf>
    <xf numFmtId="170" fontId="32" fillId="0" borderId="3" xfId="0" quotePrefix="1" applyNumberFormat="1" applyFont="1" applyBorder="1" applyAlignment="1">
      <alignment horizontal="left" vertical="center"/>
    </xf>
    <xf numFmtId="170" fontId="32" fillId="0" borderId="3" xfId="0" applyNumberFormat="1" applyFont="1" applyBorder="1" applyAlignment="1">
      <alignment horizontal="left" vertical="center"/>
    </xf>
    <xf numFmtId="170" fontId="85" fillId="0" borderId="3" xfId="0" applyNumberFormat="1" applyFont="1" applyBorder="1" applyAlignment="1">
      <alignment horizontal="left"/>
    </xf>
    <xf numFmtId="170" fontId="86" fillId="0" borderId="3" xfId="0" applyNumberFormat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8" fillId="7" borderId="10" xfId="0" applyFont="1" applyFill="1" applyBorder="1" applyAlignment="1">
      <alignment horizontal="right" vertical="center"/>
    </xf>
    <xf numFmtId="0" fontId="87" fillId="0" borderId="3" xfId="0" applyFont="1" applyBorder="1" applyAlignment="1">
      <alignment vertical="center"/>
    </xf>
    <xf numFmtId="0" fontId="88" fillId="0" borderId="3" xfId="0" applyFont="1" applyBorder="1" applyAlignment="1">
      <alignment horizontal="left" vertical="center"/>
    </xf>
    <xf numFmtId="0" fontId="18" fillId="0" borderId="21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0" fillId="5" borderId="3" xfId="0" applyFill="1" applyBorder="1" applyAlignment="1">
      <alignment horizontal="center"/>
    </xf>
    <xf numFmtId="0" fontId="77" fillId="8" borderId="3" xfId="0" applyFont="1" applyFill="1" applyBorder="1"/>
    <xf numFmtId="0" fontId="15" fillId="8" borderId="3" xfId="0" applyFont="1" applyFill="1" applyBorder="1" applyAlignment="1">
      <alignment horizontal="center" vertical="center"/>
    </xf>
    <xf numFmtId="1" fontId="89" fillId="0" borderId="3" xfId="1" applyNumberFormat="1" applyFont="1" applyBorder="1" applyAlignment="1">
      <alignment horizontal="center" vertical="center"/>
    </xf>
    <xf numFmtId="1" fontId="90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/>
    </xf>
    <xf numFmtId="0" fontId="38" fillId="0" borderId="3" xfId="0" applyFont="1" applyBorder="1" applyAlignment="1">
      <alignment vertical="center"/>
    </xf>
    <xf numFmtId="0" fontId="18" fillId="0" borderId="21" xfId="0" applyFont="1" applyBorder="1" applyAlignment="1">
      <alignment horizontal="left" vertical="center"/>
    </xf>
    <xf numFmtId="0" fontId="41" fillId="0" borderId="21" xfId="0" applyFont="1" applyBorder="1"/>
    <xf numFmtId="0" fontId="7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2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165" fontId="64" fillId="0" borderId="0" xfId="0" applyNumberFormat="1" applyFont="1"/>
    <xf numFmtId="2" fontId="64" fillId="0" borderId="0" xfId="0" applyNumberFormat="1" applyFont="1"/>
    <xf numFmtId="169" fontId="49" fillId="0" borderId="0" xfId="0" applyNumberFormat="1" applyFont="1"/>
    <xf numFmtId="0" fontId="77" fillId="0" borderId="0" xfId="0" applyFont="1" applyAlignment="1">
      <alignment vertical="center"/>
    </xf>
    <xf numFmtId="0" fontId="68" fillId="0" borderId="3" xfId="0" applyFont="1" applyBorder="1"/>
    <xf numFmtId="0" fontId="77" fillId="0" borderId="3" xfId="0" applyFont="1" applyBorder="1"/>
    <xf numFmtId="0" fontId="18" fillId="0" borderId="3" xfId="0" applyFont="1" applyBorder="1" applyAlignment="1">
      <alignment horizontal="right" vertical="center"/>
    </xf>
    <xf numFmtId="49" fontId="13" fillId="0" borderId="3" xfId="1" applyNumberFormat="1" applyFont="1" applyFill="1" applyBorder="1" applyAlignment="1">
      <alignment horizontal="center" vertical="center"/>
    </xf>
    <xf numFmtId="49" fontId="14" fillId="0" borderId="10" xfId="0" applyNumberFormat="1" applyFont="1" applyBorder="1" applyAlignment="1">
      <alignment vertical="center"/>
    </xf>
    <xf numFmtId="0" fontId="91" fillId="0" borderId="0" xfId="0" applyFont="1"/>
    <xf numFmtId="0" fontId="92" fillId="0" borderId="0" xfId="0" applyFont="1"/>
    <xf numFmtId="165" fontId="91" fillId="0" borderId="0" xfId="0" applyNumberFormat="1" applyFont="1"/>
    <xf numFmtId="2" fontId="91" fillId="0" borderId="0" xfId="0" applyNumberFormat="1" applyFont="1"/>
    <xf numFmtId="0" fontId="16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8" fillId="0" borderId="9" xfId="0" applyFont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0" fillId="4" borderId="21" xfId="0" applyFill="1" applyBorder="1" applyAlignment="1">
      <alignment horizontal="center"/>
    </xf>
    <xf numFmtId="0" fontId="34" fillId="0" borderId="15" xfId="0" applyFont="1" applyBorder="1" applyAlignment="1">
      <alignment horizontal="right" vertical="center"/>
    </xf>
    <xf numFmtId="0" fontId="34" fillId="0" borderId="15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65" fontId="51" fillId="0" borderId="0" xfId="0" applyNumberFormat="1" applyFont="1"/>
    <xf numFmtId="0" fontId="43" fillId="11" borderId="18" xfId="0" applyFont="1" applyFill="1" applyBorder="1" applyAlignment="1">
      <alignment horizontal="center" vertical="center"/>
    </xf>
    <xf numFmtId="0" fontId="43" fillId="11" borderId="17" xfId="0" applyFont="1" applyFill="1" applyBorder="1" applyAlignment="1">
      <alignment horizontal="center" vertical="center"/>
    </xf>
    <xf numFmtId="0" fontId="65" fillId="0" borderId="18" xfId="0" applyFont="1" applyBorder="1" applyAlignment="1">
      <alignment horizontal="left" vertical="center" wrapText="1"/>
    </xf>
    <xf numFmtId="0" fontId="65" fillId="0" borderId="6" xfId="0" applyFont="1" applyBorder="1" applyAlignment="1">
      <alignment horizontal="left" vertical="center" wrapText="1"/>
    </xf>
    <xf numFmtId="0" fontId="65" fillId="0" borderId="20" xfId="0" applyFont="1" applyBorder="1" applyAlignment="1">
      <alignment horizontal="left" vertical="center" wrapText="1"/>
    </xf>
    <xf numFmtId="0" fontId="65" fillId="0" borderId="17" xfId="0" applyFont="1" applyBorder="1" applyAlignment="1">
      <alignment horizontal="left" vertical="center" wrapText="1"/>
    </xf>
    <xf numFmtId="0" fontId="65" fillId="0" borderId="19" xfId="0" applyFont="1" applyBorder="1" applyAlignment="1">
      <alignment horizontal="left" vertical="center" wrapText="1"/>
    </xf>
    <xf numFmtId="0" fontId="65" fillId="0" borderId="9" xfId="0" applyFont="1" applyBorder="1" applyAlignment="1">
      <alignment horizontal="left" vertical="center" wrapText="1"/>
    </xf>
    <xf numFmtId="170" fontId="68" fillId="0" borderId="7" xfId="0" applyNumberFormat="1" applyFont="1" applyBorder="1" applyAlignment="1">
      <alignment horizontal="center" vertical="center"/>
    </xf>
    <xf numFmtId="170" fontId="68" fillId="0" borderId="8" xfId="0" applyNumberFormat="1" applyFont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18" xfId="0" applyFont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61" fillId="0" borderId="19" xfId="0" applyFont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left" vertical="center"/>
    </xf>
    <xf numFmtId="1" fontId="43" fillId="0" borderId="7" xfId="0" applyNumberFormat="1" applyFont="1" applyBorder="1" applyAlignment="1">
      <alignment horizontal="center" vertical="center"/>
    </xf>
    <xf numFmtId="1" fontId="43" fillId="0" borderId="8" xfId="0" applyNumberFormat="1" applyFont="1" applyBorder="1" applyAlignment="1">
      <alignment horizontal="center" vertical="center"/>
    </xf>
    <xf numFmtId="0" fontId="43" fillId="0" borderId="6" xfId="0" applyFont="1" applyBorder="1" applyAlignment="1">
      <alignment horizontal="left" vertical="center"/>
    </xf>
    <xf numFmtId="0" fontId="43" fillId="0" borderId="20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3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3" fillId="0" borderId="19" xfId="0" applyFont="1" applyBorder="1" applyAlignment="1">
      <alignment horizontal="center"/>
    </xf>
    <xf numFmtId="0" fontId="70" fillId="0" borderId="11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0" fontId="64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71" fontId="69" fillId="0" borderId="0" xfId="0" applyNumberFormat="1" applyFont="1" applyAlignment="1">
      <alignment horizontal="left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left" vertical="center"/>
    </xf>
    <xf numFmtId="49" fontId="23" fillId="0" borderId="10" xfId="0" applyNumberFormat="1" applyFont="1" applyBorder="1" applyAlignment="1">
      <alignment horizontal="left" vertical="center"/>
    </xf>
    <xf numFmtId="0" fontId="67" fillId="0" borderId="17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170" fontId="68" fillId="0" borderId="18" xfId="0" applyNumberFormat="1" applyFont="1" applyBorder="1" applyAlignment="1">
      <alignment horizontal="center" vertical="center"/>
    </xf>
    <xf numFmtId="170" fontId="68" fillId="0" borderId="20" xfId="0" applyNumberFormat="1" applyFont="1" applyBorder="1" applyAlignment="1">
      <alignment horizontal="center" vertical="center"/>
    </xf>
    <xf numFmtId="170" fontId="68" fillId="0" borderId="17" xfId="0" applyNumberFormat="1" applyFont="1" applyBorder="1" applyAlignment="1">
      <alignment horizontal="center" vertical="center"/>
    </xf>
    <xf numFmtId="170" fontId="68" fillId="0" borderId="9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66" fillId="0" borderId="18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57" fillId="0" borderId="0" xfId="0" applyNumberFormat="1" applyFont="1" applyAlignment="1">
      <alignment horizontal="center"/>
    </xf>
    <xf numFmtId="0" fontId="53" fillId="0" borderId="12" xfId="0" applyFont="1" applyBorder="1" applyAlignment="1">
      <alignment horizontal="center"/>
    </xf>
    <xf numFmtId="171" fontId="73" fillId="0" borderId="0" xfId="0" applyNumberFormat="1" applyFont="1" applyAlignment="1">
      <alignment horizontal="right"/>
    </xf>
    <xf numFmtId="0" fontId="93" fillId="0" borderId="3" xfId="0" applyFont="1" applyBorder="1" applyAlignment="1">
      <alignment horizontal="center"/>
    </xf>
  </cellXfs>
  <cellStyles count="20">
    <cellStyle name="Comma" xfId="1" builtinId="3"/>
    <cellStyle name="Comma 2" xfId="3" xr:uid="{7849C226-E7E0-49B9-91AB-1E79B67B2E94}"/>
    <cellStyle name="Currency 2" xfId="7" xr:uid="{34F53193-3389-41C9-87D2-9023205874D5}"/>
    <cellStyle name="HyperlinkMail" xfId="11" xr:uid="{BDFC5A89-B0CE-40AC-B561-294D3F81DE79}"/>
    <cellStyle name="Normal" xfId="0" builtinId="0"/>
    <cellStyle name="Normal 10" xfId="14" xr:uid="{B69CE88B-5EB7-4F12-B5BA-EF58DB6952C3}"/>
    <cellStyle name="Normal 15" xfId="13" xr:uid="{B14FF18D-67E3-44DA-8DE2-3955F43CF4DE}"/>
    <cellStyle name="Normal 2" xfId="2" xr:uid="{72C1967F-BEFF-4559-ADF9-F7B16D982E7D}"/>
    <cellStyle name="Standaard 17 2" xfId="6" xr:uid="{A95C730C-7190-4C74-A4D1-2E67EC1E96E6}"/>
    <cellStyle name="Standaard 2" xfId="4" xr:uid="{4BC18C29-003A-41B3-9B60-2F4DCFE6472D}"/>
    <cellStyle name="Standaard 2 2" xfId="8" xr:uid="{E8BDF551-9C28-429B-9106-491E99362AA0}"/>
    <cellStyle name="Standaard 2 2 2" xfId="10" xr:uid="{D6EF6349-0B37-423E-9958-9BEB5611E095}"/>
    <cellStyle name="Standaard 3" xfId="15" xr:uid="{4B44CFCC-9C48-4903-897C-B66641CAB88F}"/>
    <cellStyle name="Standaard 4" xfId="16" xr:uid="{5ACAC960-824F-4569-A20F-C23BDBE441E6}"/>
    <cellStyle name="Standaard 5" xfId="5" xr:uid="{8CB79E0F-86CB-4885-A3F5-A5BBE7123B52}"/>
    <cellStyle name="Standaard 6" xfId="17" xr:uid="{06A9F243-E02C-4ADB-B0D0-2AB82BBFC554}"/>
    <cellStyle name="Standaard 6 2" xfId="12" xr:uid="{23B60547-BE7D-43CA-BDAC-68651C43EAB0}"/>
    <cellStyle name="Standaard 7" xfId="18" xr:uid="{D3D94066-8E50-42AE-9CC4-7D0871553F37}"/>
    <cellStyle name="Valuta 2" xfId="9" xr:uid="{52227C80-6BAE-4406-AE69-24DC2E09252B}"/>
    <cellStyle name="Valuta 3" xfId="19" xr:uid="{FA9BB007-BD2E-4198-8E7D-FD20ED2329DA}"/>
  </cellStyles>
  <dxfs count="11">
    <dxf>
      <fill>
        <patternFill patternType="solid">
          <fgColor rgb="FFD9D9D9"/>
          <bgColor rgb="FFD9D9D9"/>
        </patternFill>
      </fill>
    </dxf>
    <dxf>
      <font>
        <b/>
        <family val="2"/>
      </font>
    </dxf>
    <dxf>
      <fill>
        <patternFill patternType="solid">
          <fgColor rgb="FFD9D9D9"/>
          <bgColor rgb="FFD9D9D9"/>
        </patternFill>
      </fill>
    </dxf>
    <dxf>
      <font>
        <b/>
        <family val="2"/>
      </font>
      <fill>
        <patternFill patternType="solid">
          <fgColor rgb="FFD9D9D9"/>
          <bgColor rgb="FFD9D9D9"/>
        </patternFill>
      </fill>
    </dxf>
    <dxf>
      <border>
        <top style="thin">
          <color rgb="FF000000"/>
        </top>
      </border>
    </dxf>
    <dxf>
      <font>
        <color rgb="FFFFFFFF"/>
        <family val="2"/>
      </font>
    </dxf>
    <dxf>
      <font>
        <color rgb="FFFFFFFF"/>
        <family val="2"/>
      </font>
    </dxf>
    <dxf>
      <font>
        <color theme="0"/>
      </font>
    </dxf>
    <dxf>
      <font>
        <color rgb="FFFFFFFF"/>
        <family val="2"/>
      </font>
    </dxf>
    <dxf>
      <font>
        <color rgb="FFFFFFFF"/>
        <family val="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19049</xdr:colOff>
      <xdr:row>0</xdr:row>
      <xdr:rowOff>0</xdr:rowOff>
    </xdr:from>
    <xdr:to>
      <xdr:col>9</xdr:col>
      <xdr:colOff>2314574</xdr:colOff>
      <xdr:row>7</xdr:row>
      <xdr:rowOff>125917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7AF2B4-CCBD-0EDF-73DC-2DA27FBBB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63"/>
        <a:stretch/>
      </xdr:blipFill>
      <xdr:spPr>
        <a:xfrm>
          <a:off x="6953249" y="0"/>
          <a:ext cx="2295525" cy="1745167"/>
        </a:xfrm>
        <a:prstGeom prst="rect">
          <a:avLst/>
        </a:prstGeom>
      </xdr:spPr>
    </xdr:pic>
    <xdr:clientData/>
  </xdr:twoCellAnchor>
  <xdr:oneCellAnchor>
    <xdr:from>
      <xdr:col>3</xdr:col>
      <xdr:colOff>1828800</xdr:colOff>
      <xdr:row>129</xdr:row>
      <xdr:rowOff>19050</xdr:rowOff>
    </xdr:from>
    <xdr:ext cx="188348" cy="162315"/>
    <xdr:pic>
      <xdr:nvPicPr>
        <xdr:cNvPr id="4" name="Picture 3">
          <a:extLst>
            <a:ext uri="{FF2B5EF4-FFF2-40B4-BE49-F238E27FC236}">
              <a16:creationId xmlns:a16="http://schemas.microsoft.com/office/drawing/2014/main" id="{C925F496-41A2-44B9-B1E1-BDF8C26C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333750" y="18297525"/>
          <a:ext cx="188348" cy="1623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1809750</xdr:colOff>
      <xdr:row>260</xdr:row>
      <xdr:rowOff>19050</xdr:rowOff>
    </xdr:from>
    <xdr:ext cx="188348" cy="162315"/>
    <xdr:pic>
      <xdr:nvPicPr>
        <xdr:cNvPr id="5" name="Picture 4">
          <a:extLst>
            <a:ext uri="{FF2B5EF4-FFF2-40B4-BE49-F238E27FC236}">
              <a16:creationId xmlns:a16="http://schemas.microsoft.com/office/drawing/2014/main" id="{F8C1F39C-B985-4B86-8517-6F7CE5395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314700" y="27460575"/>
          <a:ext cx="188348" cy="1623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1828800</xdr:colOff>
      <xdr:row>128</xdr:row>
      <xdr:rowOff>19050</xdr:rowOff>
    </xdr:from>
    <xdr:ext cx="188348" cy="162315"/>
    <xdr:pic>
      <xdr:nvPicPr>
        <xdr:cNvPr id="6" name="Picture 5">
          <a:extLst>
            <a:ext uri="{FF2B5EF4-FFF2-40B4-BE49-F238E27FC236}">
              <a16:creationId xmlns:a16="http://schemas.microsoft.com/office/drawing/2014/main" id="{E50CA7C0-81F7-4FF2-9301-E6A90C3E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333750" y="19631025"/>
          <a:ext cx="188348" cy="1623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1838325</xdr:colOff>
      <xdr:row>40</xdr:row>
      <xdr:rowOff>19050</xdr:rowOff>
    </xdr:from>
    <xdr:ext cx="188348" cy="162315"/>
    <xdr:pic>
      <xdr:nvPicPr>
        <xdr:cNvPr id="8" name="Picture 7">
          <a:extLst>
            <a:ext uri="{FF2B5EF4-FFF2-40B4-BE49-F238E27FC236}">
              <a16:creationId xmlns:a16="http://schemas.microsoft.com/office/drawing/2014/main" id="{DA04552C-D7DC-410B-8543-65741C454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343275" y="7058025"/>
          <a:ext cx="188348" cy="1623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1809750</xdr:colOff>
      <xdr:row>105</xdr:row>
      <xdr:rowOff>19050</xdr:rowOff>
    </xdr:from>
    <xdr:ext cx="188348" cy="162315"/>
    <xdr:pic>
      <xdr:nvPicPr>
        <xdr:cNvPr id="9" name="Picture 8">
          <a:extLst>
            <a:ext uri="{FF2B5EF4-FFF2-40B4-BE49-F238E27FC236}">
              <a16:creationId xmlns:a16="http://schemas.microsoft.com/office/drawing/2014/main" id="{81173C22-0B7C-4097-978E-8723E517E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314700" y="14678025"/>
          <a:ext cx="188348" cy="1623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1847850</xdr:colOff>
      <xdr:row>42</xdr:row>
      <xdr:rowOff>19050</xdr:rowOff>
    </xdr:from>
    <xdr:ext cx="188348" cy="162315"/>
    <xdr:pic>
      <xdr:nvPicPr>
        <xdr:cNvPr id="10" name="Picture 9">
          <a:extLst>
            <a:ext uri="{FF2B5EF4-FFF2-40B4-BE49-F238E27FC236}">
              <a16:creationId xmlns:a16="http://schemas.microsoft.com/office/drawing/2014/main" id="{E97666C8-83D4-4595-986F-4BF2E315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352800" y="7439025"/>
          <a:ext cx="188348" cy="1623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1828800</xdr:colOff>
      <xdr:row>126</xdr:row>
      <xdr:rowOff>19050</xdr:rowOff>
    </xdr:from>
    <xdr:ext cx="188348" cy="162315"/>
    <xdr:pic>
      <xdr:nvPicPr>
        <xdr:cNvPr id="11" name="Picture 10">
          <a:extLst>
            <a:ext uri="{FF2B5EF4-FFF2-40B4-BE49-F238E27FC236}">
              <a16:creationId xmlns:a16="http://schemas.microsoft.com/office/drawing/2014/main" id="{A4D6B976-180E-4C32-AE51-FC337394D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333750" y="17916525"/>
          <a:ext cx="188348" cy="16231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116899</xdr:colOff>
      <xdr:row>0</xdr:row>
      <xdr:rowOff>14549</xdr:rowOff>
    </xdr:from>
    <xdr:ext cx="568902" cy="375902"/>
    <xdr:pic>
      <xdr:nvPicPr>
        <xdr:cNvPr id="2" name="Picture 3" descr="A red white and blue flag&#10;&#10;Description automatically generated">
          <a:extLst>
            <a:ext uri="{FF2B5EF4-FFF2-40B4-BE49-F238E27FC236}">
              <a16:creationId xmlns:a16="http://schemas.microsoft.com/office/drawing/2014/main" id="{6B8E9BDB-26C2-45DA-988B-06837FD59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5955724" y="14549"/>
          <a:ext cx="568902" cy="375902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</xdr:col>
      <xdr:colOff>38100</xdr:colOff>
      <xdr:row>5</xdr:row>
      <xdr:rowOff>133350</xdr:rowOff>
    </xdr:from>
    <xdr:to>
      <xdr:col>8</xdr:col>
      <xdr:colOff>1743075</xdr:colOff>
      <xdr:row>21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8D0C2B-223E-4557-4107-85DAB056788B}"/>
            </a:ext>
          </a:extLst>
        </xdr:cNvPr>
        <xdr:cNvSpPr txBox="1"/>
      </xdr:nvSpPr>
      <xdr:spPr>
        <a:xfrm>
          <a:off x="38100" y="1485900"/>
          <a:ext cx="5686425" cy="279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600"/>
            <a:t>Please do not place your order on this page. This is for printing only. Please use the 'Order Page' tab (bottom left)</a:t>
          </a:r>
          <a:r>
            <a:rPr lang="en-GB" sz="3600" baseline="0"/>
            <a:t>.</a:t>
          </a:r>
          <a:endParaRPr lang="en-GB" sz="3600"/>
        </a:p>
      </xdr:txBody>
    </xdr:sp>
    <xdr:clientData fPrintsWithSheet="0"/>
  </xdr:twoCellAnchor>
  <xdr:oneCellAnchor>
    <xdr:from>
      <xdr:col>4</xdr:col>
      <xdr:colOff>704850</xdr:colOff>
      <xdr:row>125</xdr:row>
      <xdr:rowOff>19050</xdr:rowOff>
    </xdr:from>
    <xdr:ext cx="188348" cy="162315"/>
    <xdr:pic>
      <xdr:nvPicPr>
        <xdr:cNvPr id="4" name="Picture 3">
          <a:extLst>
            <a:ext uri="{FF2B5EF4-FFF2-40B4-BE49-F238E27FC236}">
              <a16:creationId xmlns:a16="http://schemas.microsoft.com/office/drawing/2014/main" id="{D15F1AF5-3026-4BBD-AFCA-CF98D07B1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486025" y="17611725"/>
          <a:ext cx="188348" cy="1623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762000</xdr:colOff>
      <xdr:row>254</xdr:row>
      <xdr:rowOff>19050</xdr:rowOff>
    </xdr:from>
    <xdr:ext cx="188348" cy="162315"/>
    <xdr:pic>
      <xdr:nvPicPr>
        <xdr:cNvPr id="6" name="Picture 5">
          <a:extLst>
            <a:ext uri="{FF2B5EF4-FFF2-40B4-BE49-F238E27FC236}">
              <a16:creationId xmlns:a16="http://schemas.microsoft.com/office/drawing/2014/main" id="{8011404B-9FE6-4015-BAEB-799B4BBA7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43175" y="25612725"/>
          <a:ext cx="188348" cy="16231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704850</xdr:colOff>
      <xdr:row>124</xdr:row>
      <xdr:rowOff>19050</xdr:rowOff>
    </xdr:from>
    <xdr:to>
      <xdr:col>4</xdr:col>
      <xdr:colOff>895377</xdr:colOff>
      <xdr:row>124</xdr:row>
      <xdr:rowOff>180998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4DAECA-EA0A-194F-5120-D05C90409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6025" y="17421225"/>
          <a:ext cx="190527" cy="161948"/>
        </a:xfrm>
        <a:prstGeom prst="rect">
          <a:avLst/>
        </a:prstGeom>
      </xdr:spPr>
    </xdr:pic>
    <xdr:clientData/>
  </xdr:twoCellAnchor>
  <xdr:oneCellAnchor>
    <xdr:from>
      <xdr:col>4</xdr:col>
      <xdr:colOff>342900</xdr:colOff>
      <xdr:row>36</xdr:row>
      <xdr:rowOff>19050</xdr:rowOff>
    </xdr:from>
    <xdr:ext cx="188348" cy="162315"/>
    <xdr:pic>
      <xdr:nvPicPr>
        <xdr:cNvPr id="10" name="Picture 9">
          <a:extLst>
            <a:ext uri="{FF2B5EF4-FFF2-40B4-BE49-F238E27FC236}">
              <a16:creationId xmlns:a16="http://schemas.microsoft.com/office/drawing/2014/main" id="{8CBC170F-05CA-4F5C-8A1B-6E1BBEE3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124075" y="6362700"/>
          <a:ext cx="188348" cy="1623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1819275</xdr:colOff>
      <xdr:row>102</xdr:row>
      <xdr:rowOff>19050</xdr:rowOff>
    </xdr:from>
    <xdr:ext cx="188348" cy="162315"/>
    <xdr:pic>
      <xdr:nvPicPr>
        <xdr:cNvPr id="7" name="Picture 6">
          <a:extLst>
            <a:ext uri="{FF2B5EF4-FFF2-40B4-BE49-F238E27FC236}">
              <a16:creationId xmlns:a16="http://schemas.microsoft.com/office/drawing/2014/main" id="{44D11DF4-0A0F-46BB-B5E7-1254C05F0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324225" y="15059025"/>
          <a:ext cx="188348" cy="16231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2930-8A5D-4329-9035-F692C6C9DDC2}">
  <dimension ref="A1:AK523"/>
  <sheetViews>
    <sheetView tabSelected="1" topLeftCell="B1" workbookViewId="0">
      <selection activeCell="J309" sqref="J309"/>
    </sheetView>
  </sheetViews>
  <sheetFormatPr defaultRowHeight="15"/>
  <cols>
    <col min="1" max="1" width="9.85546875" hidden="1" customWidth="1"/>
    <col min="2" max="2" width="7.28515625" customWidth="1"/>
    <col min="3" max="3" width="5.42578125" customWidth="1"/>
    <col min="4" max="4" width="31.28515625" customWidth="1"/>
    <col min="5" max="5" width="5" style="43" bestFit="1" customWidth="1"/>
    <col min="6" max="6" width="8.42578125" bestFit="1" customWidth="1"/>
    <col min="7" max="7" width="7.28515625" customWidth="1"/>
    <col min="8" max="8" width="21.42578125" customWidth="1"/>
    <col min="9" max="9" width="17.85546875" customWidth="1"/>
    <col min="10" max="10" width="41.5703125" customWidth="1"/>
    <col min="11" max="11" width="9.140625" customWidth="1"/>
    <col min="12" max="12" width="6.85546875" customWidth="1"/>
    <col min="13" max="13" width="12.42578125" style="266" bestFit="1" customWidth="1"/>
    <col min="14" max="14" width="14.28515625" style="266" bestFit="1" customWidth="1"/>
    <col min="15" max="16" width="9.140625" style="266"/>
    <col min="17" max="17" width="13.140625" style="266" bestFit="1" customWidth="1"/>
    <col min="18" max="18" width="16.28515625" style="266" bestFit="1" customWidth="1"/>
    <col min="19" max="20" width="9.140625" style="266"/>
    <col min="21" max="21" width="12.7109375" style="266" bestFit="1" customWidth="1"/>
    <col min="22" max="23" width="9.140625" style="266"/>
    <col min="24" max="31" width="9.140625" style="258"/>
  </cols>
  <sheetData>
    <row r="1" spans="1:37" ht="18.75">
      <c r="D1" s="219" t="s">
        <v>657</v>
      </c>
      <c r="E1" s="271"/>
      <c r="F1" s="416"/>
      <c r="G1" s="417"/>
      <c r="H1" s="417"/>
      <c r="I1" s="418"/>
      <c r="K1" s="36"/>
      <c r="L1" s="212" t="s">
        <v>572</v>
      </c>
      <c r="M1" s="361" t="s">
        <v>575</v>
      </c>
      <c r="N1" s="361" t="s">
        <v>576</v>
      </c>
    </row>
    <row r="2" spans="1:37" ht="18.75">
      <c r="D2" s="219"/>
      <c r="E2" s="271"/>
      <c r="F2" s="68"/>
      <c r="G2" s="68"/>
      <c r="H2" s="68"/>
      <c r="I2" s="68"/>
      <c r="L2" s="27">
        <v>1</v>
      </c>
      <c r="M2" s="362" t="s">
        <v>573</v>
      </c>
      <c r="N2" s="362" t="s">
        <v>577</v>
      </c>
    </row>
    <row r="3" spans="1:37" ht="18.75">
      <c r="D3" s="219" t="s">
        <v>4</v>
      </c>
      <c r="E3" s="271"/>
      <c r="F3" s="416"/>
      <c r="G3" s="417"/>
      <c r="H3" s="417"/>
      <c r="I3" s="418"/>
      <c r="L3" s="33">
        <v>2</v>
      </c>
      <c r="M3" s="362" t="s">
        <v>574</v>
      </c>
      <c r="N3" s="362" t="s">
        <v>578</v>
      </c>
    </row>
    <row r="4" spans="1:37" ht="18.75">
      <c r="D4" s="219"/>
      <c r="E4" s="271"/>
      <c r="F4" s="68"/>
      <c r="G4" s="68"/>
      <c r="H4" s="68"/>
      <c r="I4" s="68"/>
      <c r="L4" s="34">
        <v>3</v>
      </c>
      <c r="M4" s="362" t="s">
        <v>677</v>
      </c>
      <c r="N4" s="362" t="s">
        <v>579</v>
      </c>
    </row>
    <row r="5" spans="1:37" ht="18.75">
      <c r="D5" s="219" t="s">
        <v>608</v>
      </c>
      <c r="E5" s="271"/>
      <c r="F5" s="416"/>
      <c r="G5" s="417"/>
      <c r="H5" s="417"/>
      <c r="I5" s="418"/>
    </row>
    <row r="6" spans="1:37">
      <c r="L6" s="265"/>
      <c r="M6" s="266" t="s">
        <v>674</v>
      </c>
    </row>
    <row r="7" spans="1:37" ht="18.75">
      <c r="D7" s="219" t="s">
        <v>658</v>
      </c>
      <c r="E7" s="271"/>
      <c r="F7" s="423">
        <v>45782</v>
      </c>
      <c r="G7" s="423"/>
      <c r="H7" s="423"/>
      <c r="N7" s="258"/>
      <c r="O7" s="258"/>
      <c r="P7" s="258"/>
      <c r="Q7" s="258"/>
      <c r="R7" s="258"/>
      <c r="S7" s="258"/>
      <c r="T7" s="258"/>
      <c r="U7" s="258"/>
      <c r="V7" s="258"/>
      <c r="W7" s="258"/>
    </row>
    <row r="8" spans="1:37" ht="18.75">
      <c r="B8" s="317" t="str">
        <f>"Your order is approximately "&amp;Calc!O4&amp;" Trolleys with "&amp;Calc!O5&amp;" shelves of plants. The last shelf is "&amp;Calc!P6&amp;"% full."</f>
        <v>Your order is approximately 0 Trolleys with 0 shelves of plants. The last shelf is 0% full.</v>
      </c>
      <c r="C8" s="318"/>
      <c r="D8" s="318"/>
      <c r="E8" s="271"/>
      <c r="F8" s="318"/>
      <c r="G8" s="318"/>
      <c r="H8" s="318"/>
      <c r="X8" s="266"/>
      <c r="Y8" s="266"/>
      <c r="Z8" s="266"/>
      <c r="AA8" s="266"/>
      <c r="AB8" s="266"/>
      <c r="AC8" s="266"/>
    </row>
    <row r="9" spans="1:37" ht="18.75">
      <c r="B9" s="318" t="s">
        <v>675</v>
      </c>
      <c r="C9" s="318"/>
      <c r="D9" s="318"/>
      <c r="E9" s="271"/>
      <c r="F9" s="318"/>
      <c r="G9" s="318"/>
      <c r="H9" s="318"/>
      <c r="N9" s="258"/>
      <c r="O9" s="258"/>
      <c r="P9" s="258"/>
      <c r="Q9" s="258"/>
      <c r="R9" s="258"/>
      <c r="S9" s="258"/>
      <c r="T9" s="258"/>
      <c r="U9" s="258"/>
      <c r="V9" s="258"/>
      <c r="W9" s="258"/>
      <c r="AF9" s="258"/>
      <c r="AG9" s="258"/>
      <c r="AH9" s="258"/>
      <c r="AI9" s="258"/>
      <c r="AJ9" s="258"/>
      <c r="AK9" s="258"/>
    </row>
    <row r="10" spans="1:37"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AF10" s="258"/>
      <c r="AG10" s="258"/>
      <c r="AH10" s="258"/>
      <c r="AI10" s="258"/>
      <c r="AJ10" s="258"/>
      <c r="AK10" s="258"/>
    </row>
    <row r="11" spans="1:37" ht="15" customHeight="1">
      <c r="A11" s="154"/>
      <c r="B11" s="390" t="s">
        <v>655</v>
      </c>
      <c r="C11" s="390"/>
      <c r="D11" s="390"/>
      <c r="E11" s="390"/>
      <c r="F11" s="390"/>
      <c r="G11" s="390"/>
      <c r="H11" s="154"/>
      <c r="K11" s="21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AF11" s="258"/>
      <c r="AG11" s="258"/>
      <c r="AH11" s="258"/>
      <c r="AI11" s="258"/>
      <c r="AJ11" s="258"/>
      <c r="AK11" s="258"/>
    </row>
    <row r="12" spans="1:37" ht="15" customHeight="1">
      <c r="A12" s="154"/>
      <c r="B12" s="397"/>
      <c r="C12" s="397"/>
      <c r="D12" s="397"/>
      <c r="E12" s="397"/>
      <c r="F12" s="397"/>
      <c r="G12" s="397"/>
      <c r="H12" s="155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AF12" s="258"/>
      <c r="AG12" s="258"/>
      <c r="AH12" s="258"/>
      <c r="AI12" s="258"/>
      <c r="AJ12" s="258"/>
      <c r="AK12" s="258"/>
    </row>
    <row r="13" spans="1:37" ht="28.5">
      <c r="A13" s="223"/>
      <c r="B13" s="424" t="s">
        <v>347</v>
      </c>
      <c r="C13" s="425"/>
      <c r="D13" s="154" t="s">
        <v>656</v>
      </c>
      <c r="E13" s="272"/>
      <c r="F13" s="154"/>
      <c r="G13" s="154"/>
      <c r="I13" s="220" t="s">
        <v>654</v>
      </c>
      <c r="J13" s="266"/>
      <c r="K13" s="266"/>
      <c r="L13" s="266"/>
      <c r="N13" s="258"/>
      <c r="O13" s="258"/>
      <c r="P13" s="258"/>
      <c r="Q13" s="258"/>
      <c r="R13" s="258"/>
      <c r="S13" s="258" t="s">
        <v>370</v>
      </c>
      <c r="T13" s="258" t="s">
        <v>371</v>
      </c>
      <c r="U13" s="258"/>
      <c r="V13" s="258"/>
      <c r="W13" s="258"/>
      <c r="AF13" s="258"/>
      <c r="AG13" s="258"/>
      <c r="AH13" s="258"/>
      <c r="AI13" s="258"/>
      <c r="AJ13" s="258"/>
      <c r="AK13" s="258"/>
    </row>
    <row r="14" spans="1:37" ht="15" customHeight="1">
      <c r="A14" s="224"/>
      <c r="B14" s="380"/>
      <c r="C14" s="205"/>
      <c r="D14" s="382" t="s">
        <v>712</v>
      </c>
      <c r="E14" s="383"/>
      <c r="F14" s="383"/>
      <c r="G14" s="383"/>
      <c r="H14" s="384"/>
      <c r="I14" s="388">
        <v>839</v>
      </c>
      <c r="J14" s="266"/>
      <c r="K14" s="266"/>
      <c r="L14" s="266"/>
      <c r="N14" s="258"/>
      <c r="O14" s="258"/>
      <c r="P14" s="258"/>
      <c r="Q14" s="258" t="s">
        <v>765</v>
      </c>
      <c r="R14" s="258"/>
      <c r="S14" s="349" t="str">
        <f>IF(U14=0,"",COUNTIF(S$13:S13,"&gt;0")+1)</f>
        <v/>
      </c>
      <c r="T14" s="349" t="str">
        <f>IF(U14=0,"",COUNTIF(T$13:T13,"&gt;0")+1)</f>
        <v/>
      </c>
      <c r="U14" s="258">
        <f>B14</f>
        <v>0</v>
      </c>
      <c r="V14" s="258"/>
      <c r="W14" s="258"/>
      <c r="AF14" s="258"/>
      <c r="AG14" s="258"/>
      <c r="AH14" s="258"/>
      <c r="AI14" s="258"/>
      <c r="AJ14" s="258"/>
      <c r="AK14" s="258"/>
    </row>
    <row r="15" spans="1:37" ht="15" customHeight="1">
      <c r="A15" s="224"/>
      <c r="B15" s="381"/>
      <c r="C15" s="221" t="s">
        <v>364</v>
      </c>
      <c r="D15" s="385"/>
      <c r="E15" s="386"/>
      <c r="F15" s="386"/>
      <c r="G15" s="386"/>
      <c r="H15" s="387"/>
      <c r="I15" s="389"/>
      <c r="J15" s="266"/>
      <c r="K15" s="266"/>
      <c r="L15" s="266"/>
      <c r="N15" s="258"/>
      <c r="O15" s="258"/>
      <c r="P15" s="258"/>
      <c r="Q15" s="258"/>
      <c r="R15" s="258"/>
      <c r="S15" s="349" t="str">
        <f>IF(U15=0,"",COUNTIF(S$13:S14,"&gt;0")+1)</f>
        <v/>
      </c>
      <c r="T15" s="349" t="str">
        <f>IF(U15=0,"",COUNTIF(T$13:T14,"&gt;0")+1)</f>
        <v/>
      </c>
      <c r="U15" s="258"/>
      <c r="V15" s="258"/>
      <c r="W15" s="258"/>
      <c r="AF15" s="258"/>
      <c r="AG15" s="258"/>
      <c r="AH15" s="258"/>
      <c r="AI15" s="258"/>
      <c r="AJ15" s="258"/>
      <c r="AK15" s="258"/>
    </row>
    <row r="16" spans="1:37" ht="15" customHeight="1">
      <c r="A16" s="224"/>
      <c r="B16" s="380"/>
      <c r="C16" s="222"/>
      <c r="D16" s="382" t="s">
        <v>711</v>
      </c>
      <c r="E16" s="383"/>
      <c r="F16" s="383"/>
      <c r="G16" s="383"/>
      <c r="H16" s="384"/>
      <c r="I16" s="388">
        <v>762</v>
      </c>
      <c r="J16" s="266"/>
      <c r="K16" s="266"/>
      <c r="L16" s="266"/>
      <c r="N16" s="258"/>
      <c r="O16" s="258"/>
      <c r="P16" s="258"/>
      <c r="Q16" s="258" t="s">
        <v>765</v>
      </c>
      <c r="R16" s="258"/>
      <c r="S16" s="349" t="str">
        <f>IF(U16=0,"",COUNTIF(S$13:S15,"&gt;0")+1)</f>
        <v/>
      </c>
      <c r="T16" s="349" t="str">
        <f>IF(U16=0,"",COUNTIF(T$13:T15,"&gt;0")+1)</f>
        <v/>
      </c>
      <c r="U16" s="258">
        <f>B16</f>
        <v>0</v>
      </c>
      <c r="V16" s="258"/>
      <c r="W16" s="258"/>
      <c r="AF16" s="258"/>
      <c r="AG16" s="258"/>
      <c r="AH16" s="258"/>
      <c r="AI16" s="258"/>
      <c r="AJ16" s="258"/>
      <c r="AK16" s="258"/>
    </row>
    <row r="17" spans="1:37" ht="15" customHeight="1">
      <c r="A17" s="224"/>
      <c r="B17" s="381"/>
      <c r="C17" s="221" t="s">
        <v>364</v>
      </c>
      <c r="D17" s="385"/>
      <c r="E17" s="386"/>
      <c r="F17" s="386"/>
      <c r="G17" s="386"/>
      <c r="H17" s="387"/>
      <c r="I17" s="389"/>
      <c r="J17" s="266"/>
      <c r="K17" s="266"/>
      <c r="L17" s="266"/>
      <c r="N17" s="258"/>
      <c r="O17" s="258"/>
      <c r="P17" s="258"/>
      <c r="Q17" s="258"/>
      <c r="R17" s="258"/>
      <c r="S17" s="349" t="str">
        <f>IF(U17=0,"",COUNTIF(S$13:S16,"&gt;0")+1)</f>
        <v/>
      </c>
      <c r="T17" s="349" t="str">
        <f>IF(U17=0,"",COUNTIF(T$13:T16,"&gt;0")+1)</f>
        <v/>
      </c>
      <c r="U17" s="258"/>
      <c r="V17" s="258"/>
      <c r="W17" s="258"/>
      <c r="AF17" s="258"/>
      <c r="AG17" s="258"/>
      <c r="AH17" s="258"/>
      <c r="AI17" s="258"/>
      <c r="AJ17" s="258"/>
      <c r="AK17" s="258"/>
    </row>
    <row r="18" spans="1:37" ht="15" customHeight="1">
      <c r="A18" s="224"/>
      <c r="B18" s="380"/>
      <c r="C18" s="222"/>
      <c r="D18" s="382" t="s">
        <v>792</v>
      </c>
      <c r="E18" s="383"/>
      <c r="F18" s="383"/>
      <c r="G18" s="383"/>
      <c r="H18" s="384"/>
      <c r="I18" s="388">
        <v>987</v>
      </c>
      <c r="J18" s="266"/>
      <c r="K18" s="266"/>
      <c r="L18" s="266"/>
      <c r="N18" s="258"/>
      <c r="O18" s="258"/>
      <c r="P18" s="258"/>
      <c r="Q18" s="258" t="s">
        <v>765</v>
      </c>
      <c r="R18" s="258"/>
      <c r="S18" s="349" t="str">
        <f>IF(U18=0,"",COUNTIF(S$13:S17,"&gt;0")+1)</f>
        <v/>
      </c>
      <c r="T18" s="349" t="str">
        <f>IF(U18=0,"",COUNTIF(T$13:T17,"&gt;0")+1)</f>
        <v/>
      </c>
      <c r="U18" s="258">
        <f>B18</f>
        <v>0</v>
      </c>
      <c r="V18" s="258"/>
      <c r="W18" s="258"/>
      <c r="AF18" s="258"/>
      <c r="AG18" s="258"/>
      <c r="AH18" s="258"/>
      <c r="AI18" s="258"/>
      <c r="AJ18" s="258"/>
      <c r="AK18" s="258"/>
    </row>
    <row r="19" spans="1:37" ht="15.75">
      <c r="A19" s="224"/>
      <c r="B19" s="381"/>
      <c r="C19" s="221" t="s">
        <v>364</v>
      </c>
      <c r="D19" s="385"/>
      <c r="E19" s="386"/>
      <c r="F19" s="386"/>
      <c r="G19" s="386"/>
      <c r="H19" s="387"/>
      <c r="I19" s="389"/>
      <c r="J19" s="266"/>
      <c r="K19" s="266"/>
      <c r="L19" s="266"/>
      <c r="N19" s="258"/>
      <c r="O19" s="258"/>
      <c r="P19" s="258"/>
      <c r="Q19" s="258"/>
      <c r="R19" s="258"/>
      <c r="S19" s="349" t="str">
        <f>IF(U19=0,"",COUNTIF(S$13:S18,"&gt;0")+1)</f>
        <v/>
      </c>
      <c r="T19" s="349" t="str">
        <f>IF(U19=0,"",COUNTIF(T$13:T18,"&gt;0")+1)</f>
        <v/>
      </c>
      <c r="U19" s="258"/>
      <c r="V19" s="258"/>
      <c r="W19" s="258"/>
      <c r="AF19" s="258"/>
      <c r="AG19" s="258"/>
      <c r="AH19" s="258"/>
      <c r="AI19" s="258"/>
      <c r="AJ19" s="258"/>
      <c r="AK19" s="258"/>
    </row>
    <row r="20" spans="1:37" ht="15" hidden="1" customHeight="1">
      <c r="A20" s="224"/>
      <c r="B20" s="380"/>
      <c r="C20" s="222"/>
      <c r="D20" s="382" t="s">
        <v>763</v>
      </c>
      <c r="E20" s="383"/>
      <c r="F20" s="383"/>
      <c r="G20" s="383"/>
      <c r="H20" s="384"/>
      <c r="I20" s="388">
        <v>869</v>
      </c>
      <c r="J20" s="266"/>
      <c r="K20" s="266"/>
      <c r="L20" s="266"/>
      <c r="N20" s="258"/>
      <c r="O20" s="258"/>
      <c r="P20" s="258"/>
      <c r="Q20" s="258" t="s">
        <v>765</v>
      </c>
      <c r="R20" s="258"/>
      <c r="S20" s="349" t="str">
        <f>IF(U20=0,"",COUNTIF(S$13:S19,"&gt;0")+1)</f>
        <v/>
      </c>
      <c r="T20" s="349" t="str">
        <f>IF(U20=0,"",COUNTIF(T$13:T19,"&gt;0")+1)</f>
        <v/>
      </c>
      <c r="U20" s="258">
        <f>B20</f>
        <v>0</v>
      </c>
      <c r="V20" s="258"/>
      <c r="W20" s="258"/>
      <c r="AF20" s="258"/>
      <c r="AG20" s="258"/>
      <c r="AH20" s="258"/>
      <c r="AI20" s="258"/>
      <c r="AJ20" s="258"/>
      <c r="AK20" s="258"/>
    </row>
    <row r="21" spans="1:37" ht="15.75" hidden="1">
      <c r="A21" s="224"/>
      <c r="B21" s="381"/>
      <c r="C21" s="221" t="s">
        <v>364</v>
      </c>
      <c r="D21" s="385"/>
      <c r="E21" s="386"/>
      <c r="F21" s="386"/>
      <c r="G21" s="386"/>
      <c r="H21" s="387"/>
      <c r="I21" s="389"/>
      <c r="J21" s="266"/>
      <c r="K21" s="266"/>
      <c r="L21" s="266"/>
      <c r="N21" s="258"/>
      <c r="O21" s="258"/>
      <c r="P21" s="258"/>
      <c r="Q21" s="258"/>
      <c r="R21" s="258"/>
      <c r="S21" s="349" t="str">
        <f>IF(U21=0,"",COUNTIF(S$13:S20,"&gt;0")+1)</f>
        <v/>
      </c>
      <c r="T21" s="349" t="str">
        <f>IF(U21=0,"",COUNTIF(T$13:T20,"&gt;0")+1)</f>
        <v/>
      </c>
      <c r="U21" s="258"/>
      <c r="V21" s="258"/>
      <c r="W21" s="258"/>
      <c r="AF21" s="258"/>
      <c r="AG21" s="258"/>
      <c r="AH21" s="258"/>
      <c r="AI21" s="258"/>
      <c r="AJ21" s="258"/>
      <c r="AK21" s="258"/>
    </row>
    <row r="22" spans="1:37" ht="15" customHeight="1">
      <c r="A22" s="224"/>
      <c r="B22" s="380"/>
      <c r="C22" s="222"/>
      <c r="D22" s="382" t="s">
        <v>728</v>
      </c>
      <c r="E22" s="383"/>
      <c r="F22" s="383"/>
      <c r="G22" s="383"/>
      <c r="H22" s="384"/>
      <c r="I22" s="388">
        <v>697</v>
      </c>
      <c r="J22" s="266"/>
      <c r="K22" s="266"/>
      <c r="L22" s="266"/>
      <c r="N22" s="258"/>
      <c r="O22" s="258"/>
      <c r="P22" s="258"/>
      <c r="Q22" s="258" t="s">
        <v>765</v>
      </c>
      <c r="R22" s="258"/>
      <c r="S22" s="349" t="str">
        <f>IF(U22=0,"",COUNTIF(S$13:S21,"&gt;0")+1)</f>
        <v/>
      </c>
      <c r="T22" s="349" t="str">
        <f>IF(U22=0,"",COUNTIF(T$13:T21,"&gt;0")+1)</f>
        <v/>
      </c>
      <c r="U22" s="258">
        <f>B22</f>
        <v>0</v>
      </c>
      <c r="V22" s="258"/>
      <c r="W22" s="258"/>
      <c r="AF22" s="258"/>
      <c r="AG22" s="258"/>
      <c r="AH22" s="258"/>
      <c r="AI22" s="258"/>
      <c r="AJ22" s="258"/>
      <c r="AK22" s="258"/>
    </row>
    <row r="23" spans="1:37" ht="15" customHeight="1">
      <c r="A23" s="224"/>
      <c r="B23" s="381"/>
      <c r="C23" s="221" t="s">
        <v>364</v>
      </c>
      <c r="D23" s="385"/>
      <c r="E23" s="386"/>
      <c r="F23" s="386"/>
      <c r="G23" s="386"/>
      <c r="H23" s="387"/>
      <c r="I23" s="389"/>
      <c r="J23" s="266"/>
      <c r="K23" s="266"/>
      <c r="L23" s="266"/>
      <c r="N23" s="258"/>
      <c r="O23" s="258"/>
      <c r="P23" s="258"/>
      <c r="Q23" s="258"/>
      <c r="R23" s="258"/>
      <c r="S23" s="349" t="str">
        <f>IF(U23=0,"",COUNTIF(S$13:S22,"&gt;0")+1)</f>
        <v/>
      </c>
      <c r="T23" s="349" t="str">
        <f>IF(U23=0,"",COUNTIF(T$13:T22,"&gt;0")+1)</f>
        <v/>
      </c>
      <c r="U23" s="258"/>
      <c r="V23" s="258"/>
      <c r="W23" s="258"/>
      <c r="AF23" s="258"/>
      <c r="AG23" s="258"/>
      <c r="AH23" s="258"/>
      <c r="AI23" s="258"/>
      <c r="AJ23" s="258"/>
      <c r="AK23" s="258"/>
    </row>
    <row r="24" spans="1:37">
      <c r="J24" s="266"/>
      <c r="K24" s="266"/>
      <c r="L24" s="266"/>
      <c r="N24" s="258"/>
      <c r="O24" s="258"/>
      <c r="P24" s="258"/>
      <c r="Q24" s="258"/>
      <c r="R24" s="258"/>
      <c r="S24" s="349" t="str">
        <f>IF(U24=0,"",COUNTIF(S$13:S23,"&gt;0")+1)</f>
        <v/>
      </c>
      <c r="T24" s="349" t="str">
        <f>IF(U24=0,"",COUNTIF(T$13:T23,"&gt;0")+1)</f>
        <v/>
      </c>
      <c r="U24" s="258"/>
      <c r="V24" s="258"/>
      <c r="W24" s="258"/>
      <c r="AF24" s="258"/>
      <c r="AG24" s="258"/>
      <c r="AH24" s="258"/>
      <c r="AI24" s="258"/>
      <c r="AJ24" s="258"/>
      <c r="AK24" s="258"/>
    </row>
    <row r="25" spans="1:37" ht="15" customHeight="1">
      <c r="A25" s="154"/>
      <c r="B25" s="390" t="s">
        <v>707</v>
      </c>
      <c r="C25" s="390"/>
      <c r="D25" s="390"/>
      <c r="E25" s="390"/>
      <c r="F25" s="390"/>
      <c r="G25" s="390"/>
      <c r="H25" s="390"/>
      <c r="I25" s="311"/>
      <c r="J25" s="266"/>
      <c r="K25" s="266"/>
      <c r="L25" s="266"/>
      <c r="N25" s="258"/>
      <c r="O25" s="258"/>
      <c r="P25" s="258"/>
      <c r="Q25" s="258"/>
      <c r="R25" s="258"/>
      <c r="S25" s="349" t="str">
        <f>IF(U25=0,"",COUNTIF(S$13:S24,"&gt;0")+1)</f>
        <v/>
      </c>
      <c r="T25" s="349" t="str">
        <f>IF(U25=0,"",COUNTIF(T$13:T24,"&gt;0")+1)</f>
        <v/>
      </c>
      <c r="U25" s="258"/>
      <c r="V25" s="258"/>
      <c r="W25" s="258"/>
      <c r="AE25" s="258">
        <f>ROUNDDOWN((U29-1)/(AD26+AD27),0)</f>
        <v>0</v>
      </c>
      <c r="AF25" s="258"/>
      <c r="AG25" s="258"/>
      <c r="AH25" s="258"/>
      <c r="AI25" s="258"/>
      <c r="AJ25" s="258"/>
      <c r="AK25" s="258"/>
    </row>
    <row r="26" spans="1:37" ht="15" customHeight="1">
      <c r="A26" s="155"/>
      <c r="B26" s="397"/>
      <c r="C26" s="397"/>
      <c r="D26" s="397"/>
      <c r="E26" s="397"/>
      <c r="F26" s="397"/>
      <c r="G26" s="397"/>
      <c r="H26" s="397"/>
      <c r="I26" s="312"/>
      <c r="J26" s="266"/>
      <c r="K26" s="266"/>
      <c r="L26" s="266"/>
      <c r="N26" s="258"/>
      <c r="O26" s="258"/>
      <c r="P26" s="258"/>
      <c r="Q26" s="258"/>
      <c r="R26" s="258"/>
      <c r="S26" s="349" t="str">
        <f>IF(U26=0,"",COUNTIF(S$13:S25,"&gt;0")+1)</f>
        <v/>
      </c>
      <c r="T26" s="349" t="str">
        <f>IF(U26=0,"",COUNTIF(T$13:T25,"&gt;0")+1)</f>
        <v/>
      </c>
      <c r="U26" s="258"/>
      <c r="V26" s="258"/>
      <c r="W26" s="258"/>
      <c r="AD26" s="258">
        <f>COUNT(AB32:AB91)</f>
        <v>5</v>
      </c>
      <c r="AE26" s="258">
        <f>ROUNDDOWN((U30-1)/AD26,0)</f>
        <v>0</v>
      </c>
      <c r="AF26" s="258"/>
      <c r="AG26" s="258"/>
      <c r="AH26" s="258"/>
      <c r="AI26" s="258"/>
      <c r="AJ26" s="258"/>
      <c r="AK26" s="258"/>
    </row>
    <row r="27" spans="1:37" ht="15" customHeight="1">
      <c r="A27" s="97" t="s">
        <v>592</v>
      </c>
      <c r="B27" s="391" t="s">
        <v>347</v>
      </c>
      <c r="C27" s="391" t="s">
        <v>348</v>
      </c>
      <c r="D27" s="395" t="s">
        <v>349</v>
      </c>
      <c r="E27" s="391" t="s">
        <v>688</v>
      </c>
      <c r="F27" s="88" t="s">
        <v>571</v>
      </c>
      <c r="G27" s="88" t="s">
        <v>376</v>
      </c>
      <c r="H27" s="395" t="s">
        <v>351</v>
      </c>
      <c r="I27" s="391" t="s">
        <v>350</v>
      </c>
      <c r="J27" s="395" t="s">
        <v>352</v>
      </c>
      <c r="K27" s="391" t="s">
        <v>344</v>
      </c>
      <c r="L27" s="391" t="s">
        <v>345</v>
      </c>
      <c r="N27" s="258"/>
      <c r="O27" s="258"/>
      <c r="P27" s="258"/>
      <c r="Q27" s="258"/>
      <c r="R27" s="258"/>
      <c r="S27" s="349" t="str">
        <f>IF(U27=0,"",COUNTIF(S$13:S26,"&gt;0")+1)</f>
        <v/>
      </c>
      <c r="T27" s="349" t="str">
        <f>IF(U27=0,"",COUNTIF(T$13:T26,"&gt;0")+1)</f>
        <v/>
      </c>
      <c r="U27" s="258"/>
      <c r="V27" s="419" t="s">
        <v>378</v>
      </c>
      <c r="W27" s="419"/>
      <c r="X27" s="419"/>
      <c r="AD27" s="258">
        <f>COUNT(AC32:AC91)</f>
        <v>33</v>
      </c>
      <c r="AE27" s="258">
        <f>ROUNDDOWN((U31-1)/AD27,0)</f>
        <v>0</v>
      </c>
      <c r="AF27" s="258"/>
      <c r="AG27" s="258"/>
      <c r="AH27" s="258"/>
      <c r="AI27" s="258"/>
      <c r="AJ27" s="258"/>
      <c r="AK27" s="258"/>
    </row>
    <row r="28" spans="1:37">
      <c r="A28" s="79" t="s">
        <v>591</v>
      </c>
      <c r="B28" s="392"/>
      <c r="C28" s="392"/>
      <c r="D28" s="396"/>
      <c r="E28" s="392"/>
      <c r="F28" s="78" t="s">
        <v>375</v>
      </c>
      <c r="G28" s="78" t="s">
        <v>377</v>
      </c>
      <c r="H28" s="396"/>
      <c r="I28" s="392"/>
      <c r="J28" s="396"/>
      <c r="K28" s="392"/>
      <c r="L28" s="392"/>
      <c r="N28" s="258"/>
      <c r="O28" s="258" t="s">
        <v>366</v>
      </c>
      <c r="P28" s="258" t="s">
        <v>358</v>
      </c>
      <c r="Q28" s="258" t="s">
        <v>367</v>
      </c>
      <c r="R28" s="258" t="s">
        <v>369</v>
      </c>
      <c r="S28" s="349"/>
      <c r="T28" s="349"/>
      <c r="U28" s="258" t="s">
        <v>374</v>
      </c>
      <c r="V28" s="258" t="s">
        <v>566</v>
      </c>
      <c r="W28" s="258" t="s">
        <v>567</v>
      </c>
      <c r="X28" s="258" t="s">
        <v>568</v>
      </c>
      <c r="Y28" s="258" t="s">
        <v>379</v>
      </c>
      <c r="Z28" s="258" t="s">
        <v>380</v>
      </c>
      <c r="AA28" s="258" t="s">
        <v>563</v>
      </c>
      <c r="AB28" s="258" t="s">
        <v>564</v>
      </c>
      <c r="AC28" s="258" t="s">
        <v>565</v>
      </c>
      <c r="AD28" s="258" t="s">
        <v>569</v>
      </c>
      <c r="AF28" s="258"/>
      <c r="AG28" s="258"/>
      <c r="AH28" s="258"/>
      <c r="AI28" s="258"/>
      <c r="AJ28" s="258"/>
      <c r="AK28" s="258"/>
    </row>
    <row r="29" spans="1:37">
      <c r="A29" s="77"/>
      <c r="B29" s="261"/>
      <c r="C29" s="86" t="s">
        <v>362</v>
      </c>
      <c r="D29" s="80" t="s">
        <v>372</v>
      </c>
      <c r="E29" s="273"/>
      <c r="F29" s="77"/>
      <c r="G29" s="77"/>
      <c r="H29" s="77"/>
      <c r="I29" s="139"/>
      <c r="J29" s="89" t="s">
        <v>589</v>
      </c>
      <c r="K29" s="78" t="s">
        <v>343</v>
      </c>
      <c r="L29" s="77"/>
      <c r="N29" s="258"/>
      <c r="O29" s="258"/>
      <c r="P29" s="258"/>
      <c r="Q29" s="258"/>
      <c r="R29" s="258"/>
      <c r="S29" s="349"/>
      <c r="T29" s="349"/>
      <c r="U29" s="258">
        <f>B29+V29</f>
        <v>0</v>
      </c>
      <c r="V29" s="258">
        <f>B14*56+B16*42+B22*42+B18*42+B20*42</f>
        <v>0</v>
      </c>
      <c r="W29" s="258"/>
      <c r="AF29" s="258"/>
      <c r="AG29" s="258"/>
      <c r="AH29" s="258"/>
      <c r="AI29" s="258"/>
      <c r="AJ29" s="258"/>
      <c r="AK29" s="258"/>
    </row>
    <row r="30" spans="1:37">
      <c r="A30" s="75"/>
      <c r="B30" s="261"/>
      <c r="C30" s="86" t="s">
        <v>362</v>
      </c>
      <c r="D30" s="81" t="s">
        <v>373</v>
      </c>
      <c r="E30" s="274"/>
      <c r="F30" s="75"/>
      <c r="G30" s="75"/>
      <c r="H30" s="75"/>
      <c r="I30" s="140"/>
      <c r="J30" s="90" t="s">
        <v>590</v>
      </c>
      <c r="K30" s="76">
        <v>1</v>
      </c>
      <c r="L30" s="75"/>
      <c r="N30" s="258"/>
      <c r="O30" s="258"/>
      <c r="P30" s="258"/>
      <c r="Q30" s="258"/>
      <c r="R30" s="258"/>
      <c r="S30" s="349"/>
      <c r="T30" s="349"/>
      <c r="U30" s="258">
        <f>B30+V30</f>
        <v>0</v>
      </c>
      <c r="V30" s="258"/>
      <c r="W30" s="258"/>
      <c r="AF30" s="258"/>
      <c r="AG30" s="258"/>
      <c r="AH30" s="258"/>
      <c r="AI30" s="258"/>
      <c r="AJ30" s="258"/>
      <c r="AK30" s="258"/>
    </row>
    <row r="31" spans="1:37">
      <c r="A31" s="75"/>
      <c r="B31" s="261"/>
      <c r="C31" s="86" t="s">
        <v>362</v>
      </c>
      <c r="D31" s="81" t="s">
        <v>570</v>
      </c>
      <c r="E31" s="274"/>
      <c r="F31" s="75"/>
      <c r="G31" s="75"/>
      <c r="H31" s="75"/>
      <c r="I31" s="140"/>
      <c r="J31" s="90" t="s">
        <v>593</v>
      </c>
      <c r="K31" s="76" t="s">
        <v>341</v>
      </c>
      <c r="L31" s="75"/>
      <c r="N31" s="258"/>
      <c r="O31" s="258"/>
      <c r="P31" s="258"/>
      <c r="Q31" s="258"/>
      <c r="R31" s="258"/>
      <c r="S31" s="349"/>
      <c r="T31" s="349"/>
      <c r="U31" s="258">
        <f>B31+V31</f>
        <v>0</v>
      </c>
      <c r="V31" s="258"/>
      <c r="W31" s="258"/>
      <c r="AF31" s="258"/>
      <c r="AG31" s="258"/>
      <c r="AH31" s="258"/>
      <c r="AI31" s="258"/>
      <c r="AJ31" s="258"/>
      <c r="AK31" s="258"/>
    </row>
    <row r="32" spans="1:37">
      <c r="A32" s="95" t="s">
        <v>513</v>
      </c>
      <c r="B32" s="261"/>
      <c r="C32" s="86" t="s">
        <v>362</v>
      </c>
      <c r="D32" s="82" t="s">
        <v>7</v>
      </c>
      <c r="E32" s="275"/>
      <c r="F32" s="33">
        <v>2</v>
      </c>
      <c r="G32" s="27">
        <v>1</v>
      </c>
      <c r="H32" s="48" t="s">
        <v>223</v>
      </c>
      <c r="I32" s="141" t="s">
        <v>63</v>
      </c>
      <c r="J32" s="38" t="s">
        <v>224</v>
      </c>
      <c r="K32" s="18" t="s">
        <v>341</v>
      </c>
      <c r="L32" s="44" t="s">
        <v>346</v>
      </c>
      <c r="N32" s="258"/>
      <c r="O32" s="349">
        <v>7.0999999999999994E-2</v>
      </c>
      <c r="P32" s="258">
        <v>40</v>
      </c>
      <c r="Q32" s="258" t="s">
        <v>368</v>
      </c>
      <c r="R32" s="258">
        <v>24</v>
      </c>
      <c r="S32" s="349" t="str">
        <f>IF(U32=0,"",COUNTIF(S$13:S31,"&gt;0")+1)</f>
        <v/>
      </c>
      <c r="T32" s="349" t="str">
        <f>IF(U32=0,"",COUNTIF(T$13:T31,"&gt;0")+1)</f>
        <v/>
      </c>
      <c r="U32" s="258">
        <f t="shared" ref="U32:U65" si="0">B32+AD32</f>
        <v>0</v>
      </c>
      <c r="V32" s="357">
        <f t="shared" ref="V32" si="1">IF(Z32&lt;&gt;"YES",F32*1.5+G32+Y32,"")</f>
        <v>4.0010000000000003</v>
      </c>
      <c r="W32" s="357" t="str">
        <f t="shared" ref="W32" si="2">IF(K32=1,V32,"")</f>
        <v/>
      </c>
      <c r="X32" s="357">
        <f t="shared" ref="X32" si="3">IF(K32&lt;&gt;1,V32,"")</f>
        <v>4.0010000000000003</v>
      </c>
      <c r="Y32" s="258">
        <v>1E-3</v>
      </c>
      <c r="Z32" s="258" t="str">
        <f>IF(A32="N","YES","")</f>
        <v/>
      </c>
      <c r="AA32" s="258">
        <f t="shared" ref="AA32:AA43" si="4">IFERROR(RANK(V32,V$32:V$91,1),"")</f>
        <v>16</v>
      </c>
      <c r="AB32" s="258" t="str">
        <f t="shared" ref="AB32:AB43" si="5">IFERROR(RANK(W32,W$32:W$91,1),"")</f>
        <v/>
      </c>
      <c r="AC32" s="258">
        <f t="shared" ref="AC32:AC43" si="6">IFERROR(RANK(X32,X$32:X$91,1),"")</f>
        <v>15</v>
      </c>
      <c r="AD32" s="258">
        <f>IF(AND(U$29&lt;&gt;"",AA32&lt;&gt;""),IF(AA32&lt;=U$29-(AD$26+AD$27)*AE$25,1+AE$25,AE$25),0)+IF(AND(U$30&lt;&gt;"",AB32&lt;&gt;""),IF(AB32&lt;=U$30-AD$26*AE$26,1+AE$26,AE$26),0)+IF(AND(U$31&lt;&gt;"",AC32&lt;&gt;""),IF(AC32&lt;=U$31-AD$27*AE$27,1+AE$27,AE$27),0)</f>
        <v>0</v>
      </c>
      <c r="AF32" s="258"/>
      <c r="AG32" s="258"/>
      <c r="AH32" s="258"/>
      <c r="AI32" s="258"/>
      <c r="AJ32" s="258"/>
      <c r="AK32" s="258"/>
    </row>
    <row r="33" spans="1:37">
      <c r="A33" s="95" t="s">
        <v>513</v>
      </c>
      <c r="B33" s="261"/>
      <c r="C33" s="86" t="s">
        <v>362</v>
      </c>
      <c r="D33" s="83" t="s">
        <v>8</v>
      </c>
      <c r="E33" s="275"/>
      <c r="F33" s="27">
        <v>1</v>
      </c>
      <c r="G33" s="33">
        <v>2</v>
      </c>
      <c r="H33" s="48" t="s">
        <v>225</v>
      </c>
      <c r="I33" s="141" t="s">
        <v>64</v>
      </c>
      <c r="J33" s="38" t="s">
        <v>226</v>
      </c>
      <c r="K33" s="18" t="s">
        <v>342</v>
      </c>
      <c r="L33" s="44"/>
      <c r="N33" s="258"/>
      <c r="O33" s="349">
        <v>7.0999999999999994E-2</v>
      </c>
      <c r="P33" s="258">
        <v>30</v>
      </c>
      <c r="Q33" s="258" t="s">
        <v>368</v>
      </c>
      <c r="R33" s="258">
        <v>25</v>
      </c>
      <c r="S33" s="349" t="str">
        <f>IF(U33=0,"",COUNTIF(S$13:S32,"&gt;0")+1)</f>
        <v/>
      </c>
      <c r="T33" s="349" t="str">
        <f>IF(U33=0,"",COUNTIF(T$13:T32,"&gt;0")+1)</f>
        <v/>
      </c>
      <c r="U33" s="258">
        <f t="shared" si="0"/>
        <v>0</v>
      </c>
      <c r="V33" s="357">
        <f t="shared" ref="V33:V91" si="7">IF(Z33&lt;&gt;"YES",F33*1.5+G33+Y33,"")</f>
        <v>3.5019999999999998</v>
      </c>
      <c r="W33" s="357" t="str">
        <f t="shared" ref="W33:W91" si="8">IF(K33=1,V33,"")</f>
        <v/>
      </c>
      <c r="X33" s="357">
        <f t="shared" ref="X33:X91" si="9">IF(K33&lt;&gt;1,V33,"")</f>
        <v>3.5019999999999998</v>
      </c>
      <c r="Y33" s="258">
        <v>2E-3</v>
      </c>
      <c r="Z33" s="258" t="str">
        <f t="shared" ref="Z33:Z61" si="10">IF(A33="N","YES","")</f>
        <v/>
      </c>
      <c r="AA33" s="258">
        <f t="shared" si="4"/>
        <v>10</v>
      </c>
      <c r="AB33" s="258" t="str">
        <f t="shared" si="5"/>
        <v/>
      </c>
      <c r="AC33" s="258">
        <f t="shared" si="6"/>
        <v>9</v>
      </c>
      <c r="AD33" s="258">
        <f t="shared" ref="AD33:AD91" si="11">IF(AND(U$29&lt;&gt;"",AA33&lt;&gt;""),IF(AA33&lt;=U$29-(AD$26+AD$27)*AE$25,1+AE$25,AE$25),0)+IF(AND(U$30&lt;&gt;"",AB33&lt;&gt;""),IF(AB33&lt;=U$30-AD$26*AE$26,1+AE$26,AE$26),0)+IF(AND(U$31&lt;&gt;"",AC33&lt;&gt;""),IF(AC33&lt;=U$31-AD$27*AE$27,1+AE$27,AE$27),0)</f>
        <v>0</v>
      </c>
      <c r="AF33" s="258"/>
      <c r="AG33" s="258"/>
      <c r="AH33" s="258"/>
      <c r="AI33" s="258"/>
      <c r="AJ33" s="258"/>
      <c r="AK33" s="258"/>
    </row>
    <row r="34" spans="1:37">
      <c r="A34" s="95" t="s">
        <v>513</v>
      </c>
      <c r="B34" s="261"/>
      <c r="C34" s="86" t="s">
        <v>362</v>
      </c>
      <c r="D34" s="84" t="s">
        <v>9</v>
      </c>
      <c r="E34" s="276"/>
      <c r="F34" s="33">
        <v>2</v>
      </c>
      <c r="G34" s="33">
        <v>2</v>
      </c>
      <c r="H34" s="48" t="s">
        <v>227</v>
      </c>
      <c r="I34" s="141" t="s">
        <v>65</v>
      </c>
      <c r="J34" s="38" t="s">
        <v>228</v>
      </c>
      <c r="K34" s="18" t="s">
        <v>342</v>
      </c>
      <c r="L34" s="44"/>
      <c r="N34" s="258"/>
      <c r="O34" s="349">
        <v>7.0999999999999994E-2</v>
      </c>
      <c r="P34" s="258">
        <v>30</v>
      </c>
      <c r="Q34" s="258" t="s">
        <v>368</v>
      </c>
      <c r="R34" s="258">
        <v>26</v>
      </c>
      <c r="S34" s="349" t="str">
        <f>IF(U34=0,"",COUNTIF(S$13:S33,"&gt;0")+1)</f>
        <v/>
      </c>
      <c r="T34" s="349" t="str">
        <f>IF(U34=0,"",COUNTIF(T$13:T33,"&gt;0")+1)</f>
        <v/>
      </c>
      <c r="U34" s="258">
        <f t="shared" si="0"/>
        <v>0</v>
      </c>
      <c r="V34" s="357">
        <f t="shared" si="7"/>
        <v>5.0030000000000001</v>
      </c>
      <c r="W34" s="357" t="str">
        <f t="shared" si="8"/>
        <v/>
      </c>
      <c r="X34" s="357">
        <f t="shared" si="9"/>
        <v>5.0030000000000001</v>
      </c>
      <c r="Y34" s="258">
        <v>3.0000000000000001E-3</v>
      </c>
      <c r="Z34" s="258" t="str">
        <f t="shared" si="10"/>
        <v/>
      </c>
      <c r="AA34" s="258">
        <f t="shared" si="4"/>
        <v>22</v>
      </c>
      <c r="AB34" s="258" t="str">
        <f t="shared" si="5"/>
        <v/>
      </c>
      <c r="AC34" s="258">
        <f t="shared" si="6"/>
        <v>21</v>
      </c>
      <c r="AD34" s="258">
        <f t="shared" si="11"/>
        <v>0</v>
      </c>
      <c r="AF34" s="258"/>
      <c r="AG34" s="258"/>
      <c r="AH34" s="258"/>
      <c r="AI34" s="258"/>
      <c r="AJ34" s="258"/>
      <c r="AK34" s="258"/>
    </row>
    <row r="35" spans="1:37">
      <c r="A35" s="95" t="s">
        <v>513</v>
      </c>
      <c r="B35" s="261"/>
      <c r="C35" s="86" t="s">
        <v>362</v>
      </c>
      <c r="D35" s="82" t="s">
        <v>10</v>
      </c>
      <c r="F35" s="33">
        <v>2</v>
      </c>
      <c r="G35" s="33">
        <v>2</v>
      </c>
      <c r="H35" s="48" t="s">
        <v>229</v>
      </c>
      <c r="I35" s="141" t="s">
        <v>66</v>
      </c>
      <c r="J35" s="38" t="s">
        <v>230</v>
      </c>
      <c r="K35" s="18" t="s">
        <v>342</v>
      </c>
      <c r="L35" s="44"/>
      <c r="N35" s="258"/>
      <c r="O35" s="349">
        <v>7.0999999999999994E-2</v>
      </c>
      <c r="P35" s="258">
        <v>25</v>
      </c>
      <c r="Q35" s="258" t="s">
        <v>368</v>
      </c>
      <c r="R35" s="258">
        <v>27</v>
      </c>
      <c r="S35" s="349" t="str">
        <f>IF(U35=0,"",COUNTIF(S$13:S34,"&gt;0")+1)</f>
        <v/>
      </c>
      <c r="T35" s="349" t="str">
        <f>IF(U35=0,"",COUNTIF(T$13:T34,"&gt;0")+1)</f>
        <v/>
      </c>
      <c r="U35" s="258">
        <f t="shared" si="0"/>
        <v>0</v>
      </c>
      <c r="V35" s="357">
        <f>IF(Z35&lt;&gt;"YES",F35*1.5+G35+Y35,"")</f>
        <v>5.0039999999999996</v>
      </c>
      <c r="W35" s="357" t="str">
        <f t="shared" si="8"/>
        <v/>
      </c>
      <c r="X35" s="357">
        <f t="shared" si="9"/>
        <v>5.0039999999999996</v>
      </c>
      <c r="Y35" s="258">
        <v>4.0000000000000001E-3</v>
      </c>
      <c r="Z35" s="258" t="str">
        <f t="shared" si="10"/>
        <v/>
      </c>
      <c r="AA35" s="258">
        <f t="shared" si="4"/>
        <v>23</v>
      </c>
      <c r="AB35" s="258" t="str">
        <f t="shared" si="5"/>
        <v/>
      </c>
      <c r="AC35" s="258">
        <f t="shared" si="6"/>
        <v>22</v>
      </c>
      <c r="AD35" s="258">
        <f t="shared" si="11"/>
        <v>0</v>
      </c>
      <c r="AF35" s="258"/>
      <c r="AG35" s="258"/>
      <c r="AH35" s="258"/>
      <c r="AI35" s="258"/>
      <c r="AJ35" s="258"/>
      <c r="AK35" s="258"/>
    </row>
    <row r="36" spans="1:37">
      <c r="A36" s="95" t="s">
        <v>513</v>
      </c>
      <c r="B36" s="261"/>
      <c r="C36" s="86" t="s">
        <v>362</v>
      </c>
      <c r="D36" s="82" t="s">
        <v>11</v>
      </c>
      <c r="E36" s="275" t="s">
        <v>688</v>
      </c>
      <c r="F36" s="33">
        <v>2</v>
      </c>
      <c r="G36" s="27">
        <v>1</v>
      </c>
      <c r="H36" s="48" t="s">
        <v>231</v>
      </c>
      <c r="I36" s="141" t="s">
        <v>67</v>
      </c>
      <c r="J36" s="38" t="s">
        <v>232</v>
      </c>
      <c r="K36" s="18" t="s">
        <v>342</v>
      </c>
      <c r="L36" s="44" t="s">
        <v>346</v>
      </c>
      <c r="N36" s="258"/>
      <c r="O36" s="349">
        <v>7.0999999999999994E-2</v>
      </c>
      <c r="P36" s="258">
        <v>35</v>
      </c>
      <c r="Q36" s="258" t="s">
        <v>368</v>
      </c>
      <c r="R36" s="258">
        <v>28</v>
      </c>
      <c r="S36" s="349" t="str">
        <f>IF(U36=0,"",COUNTIF(S$13:S35,"&gt;0")+1)</f>
        <v/>
      </c>
      <c r="T36" s="349" t="str">
        <f>IF(U36=0,"",COUNTIF(T$13:T35,"&gt;0")+1)</f>
        <v/>
      </c>
      <c r="U36" s="258">
        <f t="shared" si="0"/>
        <v>0</v>
      </c>
      <c r="V36" s="357">
        <f t="shared" si="7"/>
        <v>4.0049999999999999</v>
      </c>
      <c r="W36" s="357" t="str">
        <f t="shared" si="8"/>
        <v/>
      </c>
      <c r="X36" s="357">
        <f t="shared" si="9"/>
        <v>4.0049999999999999</v>
      </c>
      <c r="Y36" s="258">
        <v>5.0000000000000001E-3</v>
      </c>
      <c r="Z36" s="258" t="str">
        <f t="shared" si="10"/>
        <v/>
      </c>
      <c r="AA36" s="258">
        <f t="shared" si="4"/>
        <v>17</v>
      </c>
      <c r="AB36" s="258" t="str">
        <f t="shared" si="5"/>
        <v/>
      </c>
      <c r="AC36" s="258">
        <f t="shared" si="6"/>
        <v>16</v>
      </c>
      <c r="AD36" s="258">
        <f t="shared" si="11"/>
        <v>0</v>
      </c>
      <c r="AF36" s="258"/>
      <c r="AG36" s="258"/>
      <c r="AH36" s="258"/>
      <c r="AI36" s="258"/>
      <c r="AJ36" s="258"/>
      <c r="AK36" s="258"/>
    </row>
    <row r="37" spans="1:37" hidden="1">
      <c r="A37" s="94" t="s">
        <v>514</v>
      </c>
      <c r="B37" s="261"/>
      <c r="C37" s="86" t="s">
        <v>362</v>
      </c>
      <c r="D37" s="82" t="s">
        <v>647</v>
      </c>
      <c r="E37" s="275"/>
      <c r="F37" s="33">
        <v>2</v>
      </c>
      <c r="G37" s="33">
        <v>2</v>
      </c>
      <c r="H37" s="48" t="s">
        <v>678</v>
      </c>
      <c r="I37" s="215">
        <v>5021353888805</v>
      </c>
      <c r="J37" s="38" t="s">
        <v>679</v>
      </c>
      <c r="K37" s="18">
        <v>1</v>
      </c>
      <c r="L37" s="44" t="s">
        <v>346</v>
      </c>
      <c r="N37" s="258"/>
      <c r="O37" s="349">
        <v>7.0999999999999994E-2</v>
      </c>
      <c r="P37" s="258">
        <v>25</v>
      </c>
      <c r="Q37" s="258" t="s">
        <v>368</v>
      </c>
      <c r="R37" s="258"/>
      <c r="S37" s="349" t="str">
        <f>IF(U37=0,"",COUNTIF(S$13:S36,"&gt;0")+1)</f>
        <v/>
      </c>
      <c r="T37" s="349" t="str">
        <f>IF(U37=0,"",COUNTIF(T$13:T36,"&gt;0")+1)</f>
        <v/>
      </c>
      <c r="U37" s="258">
        <f t="shared" si="0"/>
        <v>0</v>
      </c>
      <c r="V37" s="357" t="str">
        <f t="shared" si="7"/>
        <v/>
      </c>
      <c r="W37" s="357" t="str">
        <f t="shared" si="8"/>
        <v/>
      </c>
      <c r="X37" s="357" t="str">
        <f t="shared" si="9"/>
        <v/>
      </c>
      <c r="Y37" s="258">
        <v>6.0000000000000001E-3</v>
      </c>
      <c r="Z37" s="258" t="str">
        <f t="shared" si="10"/>
        <v>YES</v>
      </c>
      <c r="AA37" s="258" t="str">
        <f t="shared" si="4"/>
        <v/>
      </c>
      <c r="AB37" s="258" t="str">
        <f t="shared" si="5"/>
        <v/>
      </c>
      <c r="AC37" s="258" t="str">
        <f t="shared" si="6"/>
        <v/>
      </c>
      <c r="AD37" s="258">
        <f t="shared" si="11"/>
        <v>0</v>
      </c>
      <c r="AF37" s="258"/>
      <c r="AG37" s="258"/>
      <c r="AH37" s="258"/>
      <c r="AI37" s="258"/>
      <c r="AJ37" s="258"/>
      <c r="AK37" s="258"/>
    </row>
    <row r="38" spans="1:37" hidden="1">
      <c r="A38" s="94" t="s">
        <v>514</v>
      </c>
      <c r="B38" s="261"/>
      <c r="C38" s="86" t="s">
        <v>362</v>
      </c>
      <c r="D38" s="85" t="s">
        <v>12</v>
      </c>
      <c r="E38" s="276"/>
      <c r="F38" s="34">
        <v>3</v>
      </c>
      <c r="G38" s="33">
        <v>2</v>
      </c>
      <c r="H38" s="48" t="s">
        <v>233</v>
      </c>
      <c r="I38" s="141" t="s">
        <v>68</v>
      </c>
      <c r="J38" s="38" t="s">
        <v>234</v>
      </c>
      <c r="K38" s="18">
        <v>2</v>
      </c>
      <c r="L38" s="44" t="s">
        <v>346</v>
      </c>
      <c r="N38" s="258"/>
      <c r="O38" s="349">
        <v>7.0999999999999994E-2</v>
      </c>
      <c r="P38" s="258">
        <v>25</v>
      </c>
      <c r="Q38" s="258" t="s">
        <v>368</v>
      </c>
      <c r="R38" s="258"/>
      <c r="S38" s="349" t="str">
        <f>IF(U38=0,"",COUNTIF(S$13:S37,"&gt;0")+1)</f>
        <v/>
      </c>
      <c r="T38" s="349" t="str">
        <f>IF(U38=0,"",COUNTIF(T$13:T37,"&gt;0")+1)</f>
        <v/>
      </c>
      <c r="U38" s="258">
        <f t="shared" si="0"/>
        <v>0</v>
      </c>
      <c r="V38" s="357" t="str">
        <f t="shared" si="7"/>
        <v/>
      </c>
      <c r="W38" s="357" t="str">
        <f t="shared" si="8"/>
        <v/>
      </c>
      <c r="X38" s="357" t="str">
        <f t="shared" si="9"/>
        <v/>
      </c>
      <c r="Y38" s="258">
        <v>7.0000000000000001E-3</v>
      </c>
      <c r="Z38" s="258" t="str">
        <f t="shared" si="10"/>
        <v>YES</v>
      </c>
      <c r="AA38" s="258" t="str">
        <f t="shared" si="4"/>
        <v/>
      </c>
      <c r="AB38" s="258" t="str">
        <f t="shared" si="5"/>
        <v/>
      </c>
      <c r="AC38" s="258" t="str">
        <f t="shared" si="6"/>
        <v/>
      </c>
      <c r="AD38" s="258">
        <f t="shared" si="11"/>
        <v>0</v>
      </c>
      <c r="AF38" s="258"/>
      <c r="AG38" s="258"/>
      <c r="AH38" s="258"/>
      <c r="AI38" s="258"/>
      <c r="AJ38" s="258"/>
      <c r="AK38" s="258"/>
    </row>
    <row r="39" spans="1:37">
      <c r="A39" s="95" t="s">
        <v>513</v>
      </c>
      <c r="B39" s="261"/>
      <c r="C39" s="86" t="s">
        <v>362</v>
      </c>
      <c r="D39" s="82" t="s">
        <v>13</v>
      </c>
      <c r="F39" s="33">
        <v>2</v>
      </c>
      <c r="G39" s="33">
        <v>2</v>
      </c>
      <c r="H39" s="48" t="s">
        <v>235</v>
      </c>
      <c r="I39" s="141" t="s">
        <v>69</v>
      </c>
      <c r="J39" s="38" t="s">
        <v>236</v>
      </c>
      <c r="K39" s="18" t="s">
        <v>341</v>
      </c>
      <c r="L39" s="44" t="s">
        <v>346</v>
      </c>
      <c r="N39" s="258"/>
      <c r="O39" s="349">
        <v>7.0999999999999994E-2</v>
      </c>
      <c r="P39" s="258">
        <v>25</v>
      </c>
      <c r="Q39" s="258" t="s">
        <v>368</v>
      </c>
      <c r="R39" s="258">
        <v>29</v>
      </c>
      <c r="S39" s="349" t="str">
        <f>IF(U39=0,"",COUNTIF(S$13:S38,"&gt;0")+1)</f>
        <v/>
      </c>
      <c r="T39" s="349" t="str">
        <f>IF(U39=0,"",COUNTIF(T$13:T38,"&gt;0")+1)</f>
        <v/>
      </c>
      <c r="U39" s="258">
        <f t="shared" si="0"/>
        <v>0</v>
      </c>
      <c r="V39" s="357">
        <f t="shared" si="7"/>
        <v>5.008</v>
      </c>
      <c r="W39" s="357" t="str">
        <f t="shared" si="8"/>
        <v/>
      </c>
      <c r="X39" s="357">
        <f t="shared" si="9"/>
        <v>5.008</v>
      </c>
      <c r="Y39" s="258">
        <v>8.0000000000000002E-3</v>
      </c>
      <c r="Z39" s="258" t="str">
        <f t="shared" si="10"/>
        <v/>
      </c>
      <c r="AA39" s="258">
        <f t="shared" si="4"/>
        <v>24</v>
      </c>
      <c r="AB39" s="258" t="str">
        <f t="shared" si="5"/>
        <v/>
      </c>
      <c r="AC39" s="258">
        <f t="shared" si="6"/>
        <v>23</v>
      </c>
      <c r="AD39" s="258">
        <f t="shared" si="11"/>
        <v>0</v>
      </c>
      <c r="AF39" s="258"/>
      <c r="AG39" s="258"/>
      <c r="AH39" s="258"/>
      <c r="AI39" s="258"/>
      <c r="AJ39" s="258"/>
      <c r="AK39" s="258"/>
    </row>
    <row r="40" spans="1:37">
      <c r="A40" s="95" t="s">
        <v>513</v>
      </c>
      <c r="B40" s="261"/>
      <c r="C40" s="86" t="s">
        <v>362</v>
      </c>
      <c r="D40" s="82" t="s">
        <v>14</v>
      </c>
      <c r="E40" s="275"/>
      <c r="F40" s="33">
        <v>2</v>
      </c>
      <c r="G40" s="33">
        <v>2</v>
      </c>
      <c r="H40" s="49" t="s">
        <v>381</v>
      </c>
      <c r="I40" s="141" t="s">
        <v>70</v>
      </c>
      <c r="J40" s="38" t="s">
        <v>382</v>
      </c>
      <c r="K40" s="18" t="s">
        <v>341</v>
      </c>
      <c r="L40" s="44"/>
      <c r="N40" s="258"/>
      <c r="O40" s="349">
        <v>7.0999999999999994E-2</v>
      </c>
      <c r="P40" s="258">
        <v>25</v>
      </c>
      <c r="Q40" s="258" t="s">
        <v>368</v>
      </c>
      <c r="R40" s="258">
        <v>30</v>
      </c>
      <c r="S40" s="349" t="str">
        <f>IF(U40=0,"",COUNTIF(S$13:S39,"&gt;0")+1)</f>
        <v/>
      </c>
      <c r="T40" s="349" t="str">
        <f>IF(U40=0,"",COUNTIF(T$13:T39,"&gt;0")+1)</f>
        <v/>
      </c>
      <c r="U40" s="258">
        <f t="shared" si="0"/>
        <v>0</v>
      </c>
      <c r="V40" s="357">
        <f t="shared" si="7"/>
        <v>5.0090000000000003</v>
      </c>
      <c r="W40" s="357" t="str">
        <f t="shared" si="8"/>
        <v/>
      </c>
      <c r="X40" s="357">
        <f t="shared" si="9"/>
        <v>5.0090000000000003</v>
      </c>
      <c r="Y40" s="258">
        <v>8.9999999999999993E-3</v>
      </c>
      <c r="Z40" s="258" t="str">
        <f t="shared" si="10"/>
        <v/>
      </c>
      <c r="AA40" s="258">
        <f t="shared" si="4"/>
        <v>25</v>
      </c>
      <c r="AB40" s="258" t="str">
        <f t="shared" si="5"/>
        <v/>
      </c>
      <c r="AC40" s="258">
        <f t="shared" si="6"/>
        <v>24</v>
      </c>
      <c r="AD40" s="258">
        <f t="shared" si="11"/>
        <v>0</v>
      </c>
      <c r="AF40" s="258"/>
      <c r="AG40" s="258"/>
      <c r="AH40" s="258"/>
      <c r="AI40" s="258"/>
      <c r="AJ40" s="258"/>
      <c r="AK40" s="258"/>
    </row>
    <row r="41" spans="1:37">
      <c r="A41" s="95" t="s">
        <v>513</v>
      </c>
      <c r="B41" s="261"/>
      <c r="C41" s="86" t="s">
        <v>362</v>
      </c>
      <c r="D41" s="82" t="s">
        <v>15</v>
      </c>
      <c r="E41" s="275"/>
      <c r="F41" s="27">
        <v>1</v>
      </c>
      <c r="G41" s="27">
        <v>1</v>
      </c>
      <c r="H41" s="48" t="s">
        <v>237</v>
      </c>
      <c r="I41" s="141" t="s">
        <v>71</v>
      </c>
      <c r="J41" s="38" t="s">
        <v>238</v>
      </c>
      <c r="K41" s="18" t="s">
        <v>342</v>
      </c>
      <c r="L41" s="44" t="s">
        <v>346</v>
      </c>
      <c r="N41" s="258"/>
      <c r="O41" s="349">
        <v>7.0999999999999994E-2</v>
      </c>
      <c r="P41" s="258">
        <v>35</v>
      </c>
      <c r="Q41" s="258" t="s">
        <v>368</v>
      </c>
      <c r="R41" s="258">
        <v>31</v>
      </c>
      <c r="S41" s="349" t="str">
        <f>IF(U41=0,"",COUNTIF(S$13:S40,"&gt;0")+1)</f>
        <v/>
      </c>
      <c r="T41" s="349" t="str">
        <f>IF(U41=0,"",COUNTIF(T$13:T40,"&gt;0")+1)</f>
        <v/>
      </c>
      <c r="U41" s="258">
        <f t="shared" si="0"/>
        <v>0</v>
      </c>
      <c r="V41" s="357">
        <f t="shared" si="7"/>
        <v>2.5099999999999998</v>
      </c>
      <c r="W41" s="357" t="str">
        <f t="shared" si="8"/>
        <v/>
      </c>
      <c r="X41" s="357">
        <f t="shared" si="9"/>
        <v>2.5099999999999998</v>
      </c>
      <c r="Y41" s="258">
        <v>0.01</v>
      </c>
      <c r="Z41" s="258" t="str">
        <f t="shared" si="10"/>
        <v/>
      </c>
      <c r="AA41" s="258">
        <f t="shared" si="4"/>
        <v>1</v>
      </c>
      <c r="AB41" s="258" t="str">
        <f t="shared" si="5"/>
        <v/>
      </c>
      <c r="AC41" s="258">
        <f t="shared" si="6"/>
        <v>1</v>
      </c>
      <c r="AD41" s="258">
        <f t="shared" si="11"/>
        <v>0</v>
      </c>
      <c r="AF41" s="258"/>
      <c r="AG41" s="258"/>
      <c r="AH41" s="258"/>
      <c r="AI41" s="258"/>
      <c r="AJ41" s="258"/>
      <c r="AK41" s="258"/>
    </row>
    <row r="42" spans="1:37">
      <c r="A42" s="95" t="s">
        <v>513</v>
      </c>
      <c r="B42" s="261"/>
      <c r="C42" s="86" t="s">
        <v>362</v>
      </c>
      <c r="D42" s="83" t="s">
        <v>16</v>
      </c>
      <c r="E42" s="275"/>
      <c r="F42" s="34">
        <v>3</v>
      </c>
      <c r="G42" s="27">
        <v>1</v>
      </c>
      <c r="H42" s="48" t="s">
        <v>239</v>
      </c>
      <c r="I42" s="141" t="s">
        <v>72</v>
      </c>
      <c r="J42" s="38" t="s">
        <v>240</v>
      </c>
      <c r="K42" s="18" t="s">
        <v>342</v>
      </c>
      <c r="L42" s="44"/>
      <c r="N42" s="258"/>
      <c r="O42" s="349">
        <v>7.0999999999999994E-2</v>
      </c>
      <c r="P42" s="258">
        <v>40</v>
      </c>
      <c r="Q42" s="258" t="s">
        <v>368</v>
      </c>
      <c r="R42" s="258">
        <v>32</v>
      </c>
      <c r="S42" s="349" t="str">
        <f>IF(U42=0,"",COUNTIF(S$13:S41,"&gt;0")+1)</f>
        <v/>
      </c>
      <c r="T42" s="349" t="str">
        <f>IF(U42=0,"",COUNTIF(T$13:T41,"&gt;0")+1)</f>
        <v/>
      </c>
      <c r="U42" s="258">
        <f t="shared" si="0"/>
        <v>0</v>
      </c>
      <c r="V42" s="357">
        <f t="shared" si="7"/>
        <v>5.5110000000000001</v>
      </c>
      <c r="W42" s="357" t="str">
        <f t="shared" si="8"/>
        <v/>
      </c>
      <c r="X42" s="357">
        <f t="shared" si="9"/>
        <v>5.5110000000000001</v>
      </c>
      <c r="Y42" s="258">
        <v>1.0999999999999999E-2</v>
      </c>
      <c r="Z42" s="258" t="str">
        <f t="shared" si="10"/>
        <v/>
      </c>
      <c r="AA42" s="258">
        <f t="shared" si="4"/>
        <v>29</v>
      </c>
      <c r="AB42" s="258" t="str">
        <f t="shared" si="5"/>
        <v/>
      </c>
      <c r="AC42" s="258">
        <f t="shared" si="6"/>
        <v>28</v>
      </c>
      <c r="AD42" s="258">
        <f>IF(AND(U$29&lt;&gt;"",AA42&lt;&gt;""),IF(AA42&lt;=U$29-(AD$26+AD$27)*AE$25,1+AE$25,AE$25),0)+IF(AND(U$30&lt;&gt;"",AB42&lt;&gt;""),IF(AB42&lt;=U$30-AD$26*AE$26,1+AE$26,AE$26),0)+IF(AND(U$31&lt;&gt;"",AC42&lt;&gt;""),IF(AC42&lt;=U$31-AD$27*AE$27,1+AE$27,AE$27),0)</f>
        <v>0</v>
      </c>
      <c r="AF42" s="258"/>
      <c r="AG42" s="258"/>
      <c r="AH42" s="258"/>
      <c r="AI42" s="258"/>
      <c r="AJ42" s="258"/>
      <c r="AK42" s="258"/>
    </row>
    <row r="43" spans="1:37">
      <c r="A43" s="95" t="s">
        <v>513</v>
      </c>
      <c r="B43" s="261"/>
      <c r="C43" s="86" t="s">
        <v>362</v>
      </c>
      <c r="D43" s="82" t="s">
        <v>17</v>
      </c>
      <c r="E43" s="275"/>
      <c r="F43" s="34">
        <v>3</v>
      </c>
      <c r="G43" s="33">
        <v>2</v>
      </c>
      <c r="H43" s="48" t="s">
        <v>241</v>
      </c>
      <c r="I43" s="141" t="s">
        <v>73</v>
      </c>
      <c r="J43" s="38" t="s">
        <v>242</v>
      </c>
      <c r="K43" s="18" t="s">
        <v>342</v>
      </c>
      <c r="L43" s="44" t="s">
        <v>346</v>
      </c>
      <c r="N43" s="258"/>
      <c r="O43" s="349">
        <v>7.0999999999999994E-2</v>
      </c>
      <c r="P43" s="258">
        <v>25</v>
      </c>
      <c r="Q43" s="258" t="s">
        <v>368</v>
      </c>
      <c r="R43" s="258">
        <v>33</v>
      </c>
      <c r="S43" s="349" t="str">
        <f>IF(U43=0,"",COUNTIF(S$13:S42,"&gt;0")+1)</f>
        <v/>
      </c>
      <c r="T43" s="349" t="str">
        <f>IF(U43=0,"",COUNTIF(T$13:T42,"&gt;0")+1)</f>
        <v/>
      </c>
      <c r="U43" s="258">
        <f t="shared" si="0"/>
        <v>0</v>
      </c>
      <c r="V43" s="357">
        <f t="shared" si="7"/>
        <v>6.5119999999999996</v>
      </c>
      <c r="W43" s="357" t="str">
        <f t="shared" si="8"/>
        <v/>
      </c>
      <c r="X43" s="357">
        <f t="shared" si="9"/>
        <v>6.5119999999999996</v>
      </c>
      <c r="Y43" s="258">
        <v>1.2E-2</v>
      </c>
      <c r="Z43" s="258" t="str">
        <f t="shared" si="10"/>
        <v/>
      </c>
      <c r="AA43" s="258">
        <f t="shared" si="4"/>
        <v>32</v>
      </c>
      <c r="AB43" s="258" t="str">
        <f t="shared" si="5"/>
        <v/>
      </c>
      <c r="AC43" s="258">
        <f t="shared" si="6"/>
        <v>30</v>
      </c>
      <c r="AD43" s="258">
        <f t="shared" si="11"/>
        <v>0</v>
      </c>
      <c r="AF43" s="258"/>
      <c r="AG43" s="258"/>
      <c r="AH43" s="258"/>
      <c r="AI43" s="258"/>
      <c r="AJ43" s="258"/>
      <c r="AK43" s="258"/>
    </row>
    <row r="44" spans="1:37" hidden="1">
      <c r="A44" s="94" t="s">
        <v>514</v>
      </c>
      <c r="B44" s="261"/>
      <c r="C44" s="86" t="s">
        <v>362</v>
      </c>
      <c r="D44" s="82" t="s">
        <v>775</v>
      </c>
      <c r="E44" s="275"/>
      <c r="F44" s="34">
        <v>3</v>
      </c>
      <c r="G44" s="33">
        <v>2</v>
      </c>
      <c r="H44" s="48" t="s">
        <v>773</v>
      </c>
      <c r="I44" s="343">
        <v>5021353016109</v>
      </c>
      <c r="J44" s="38" t="s">
        <v>774</v>
      </c>
      <c r="K44" s="18" t="s">
        <v>342</v>
      </c>
      <c r="L44" s="44"/>
      <c r="N44" s="258"/>
      <c r="O44" s="349">
        <v>7.0999999999999994E-2</v>
      </c>
      <c r="P44" s="258">
        <v>25</v>
      </c>
      <c r="Q44" s="258" t="s">
        <v>368</v>
      </c>
      <c r="R44" s="258"/>
      <c r="S44" s="349" t="str">
        <f>IF(U44=0,"",COUNTIF(S$13:S43,"&gt;0")+1)</f>
        <v/>
      </c>
      <c r="T44" s="349" t="str">
        <f>IF(U44=0,"",COUNTIF(T$13:T43,"&gt;0")+1)</f>
        <v/>
      </c>
      <c r="U44" s="258">
        <f t="shared" ref="U44:U45" si="12">B44+AD44</f>
        <v>0</v>
      </c>
      <c r="V44" s="357" t="str">
        <f t="shared" ref="V44:V45" si="13">IF(Z44&lt;&gt;"YES",F44*1.5+G44+Y44,"")</f>
        <v/>
      </c>
      <c r="W44" s="357" t="str">
        <f t="shared" ref="W44:W45" si="14">IF(K44=1,V44,"")</f>
        <v/>
      </c>
      <c r="X44" s="357" t="str">
        <f t="shared" ref="X44:X45" si="15">IF(K44&lt;&gt;1,V44,"")</f>
        <v/>
      </c>
      <c r="Y44" s="258">
        <v>1.012</v>
      </c>
      <c r="Z44" s="258" t="str">
        <f t="shared" si="10"/>
        <v>YES</v>
      </c>
      <c r="AA44" s="258" t="str">
        <f t="shared" ref="AA44:AA45" si="16">IFERROR(RANK(V44,V$32:V$91,1),"")</f>
        <v/>
      </c>
      <c r="AF44" s="258"/>
      <c r="AG44" s="258"/>
      <c r="AH44" s="258"/>
      <c r="AI44" s="258"/>
      <c r="AJ44" s="258"/>
      <c r="AK44" s="258"/>
    </row>
    <row r="45" spans="1:37" hidden="1">
      <c r="A45" s="94" t="s">
        <v>514</v>
      </c>
      <c r="B45" s="261"/>
      <c r="C45" s="86" t="s">
        <v>362</v>
      </c>
      <c r="D45" s="82" t="s">
        <v>18</v>
      </c>
      <c r="E45" s="275"/>
      <c r="F45" s="27">
        <v>1</v>
      </c>
      <c r="G45" s="33">
        <v>2</v>
      </c>
      <c r="H45" s="48" t="s">
        <v>243</v>
      </c>
      <c r="I45" s="141" t="s">
        <v>74</v>
      </c>
      <c r="J45" s="38" t="s">
        <v>244</v>
      </c>
      <c r="K45" s="18" t="s">
        <v>341</v>
      </c>
      <c r="L45" s="44"/>
      <c r="N45" s="258"/>
      <c r="O45" s="349">
        <v>7.0999999999999994E-2</v>
      </c>
      <c r="P45" s="258">
        <v>25</v>
      </c>
      <c r="Q45" s="258" t="s">
        <v>368</v>
      </c>
      <c r="R45" s="258"/>
      <c r="S45" s="349" t="str">
        <f>IF(U45=0,"",COUNTIF(S$13:S44,"&gt;0")+1)</f>
        <v/>
      </c>
      <c r="T45" s="349" t="str">
        <f>IF(U45=0,"",COUNTIF(T$13:T44,"&gt;0")+1)</f>
        <v/>
      </c>
      <c r="U45" s="258">
        <f t="shared" si="12"/>
        <v>0</v>
      </c>
      <c r="V45" s="357" t="str">
        <f t="shared" si="13"/>
        <v/>
      </c>
      <c r="W45" s="357" t="str">
        <f t="shared" si="14"/>
        <v/>
      </c>
      <c r="X45" s="357" t="str">
        <f t="shared" si="15"/>
        <v/>
      </c>
      <c r="Y45" s="258">
        <v>2.012</v>
      </c>
      <c r="Z45" s="258" t="str">
        <f t="shared" si="10"/>
        <v>YES</v>
      </c>
      <c r="AA45" s="258" t="str">
        <f t="shared" si="16"/>
        <v/>
      </c>
      <c r="AB45" s="258" t="str">
        <f t="shared" ref="AA45:AC46" si="17">IFERROR(RANK(W45,W$32:W$91,1),"")</f>
        <v/>
      </c>
      <c r="AC45" s="258" t="str">
        <f t="shared" si="17"/>
        <v/>
      </c>
      <c r="AD45" s="258">
        <f t="shared" si="11"/>
        <v>0</v>
      </c>
      <c r="AF45" s="258"/>
      <c r="AG45" s="258"/>
      <c r="AH45" s="258"/>
      <c r="AI45" s="258"/>
      <c r="AJ45" s="258"/>
      <c r="AK45" s="258"/>
    </row>
    <row r="46" spans="1:37">
      <c r="A46" s="95" t="s">
        <v>513</v>
      </c>
      <c r="B46" s="261"/>
      <c r="C46" s="86" t="s">
        <v>362</v>
      </c>
      <c r="D46" s="82" t="s">
        <v>19</v>
      </c>
      <c r="E46" s="275"/>
      <c r="F46" s="34">
        <v>3</v>
      </c>
      <c r="G46" s="33">
        <v>2</v>
      </c>
      <c r="H46" s="48" t="s">
        <v>560</v>
      </c>
      <c r="I46" s="141" t="s">
        <v>75</v>
      </c>
      <c r="J46" s="92" t="s">
        <v>561</v>
      </c>
      <c r="K46" s="76">
        <v>1</v>
      </c>
      <c r="L46" s="44"/>
      <c r="N46" s="258"/>
      <c r="O46" s="349">
        <v>7.0999999999999994E-2</v>
      </c>
      <c r="P46" s="258">
        <v>35</v>
      </c>
      <c r="Q46" s="258" t="s">
        <v>368</v>
      </c>
      <c r="R46" s="258">
        <v>34</v>
      </c>
      <c r="S46" s="349" t="str">
        <f>IF(U46=0,"",COUNTIF(S$13:S45,"&gt;0")+1)</f>
        <v/>
      </c>
      <c r="T46" s="349" t="str">
        <f>IF(U46=0,"",COUNTIF(T$13:T45,"&gt;0")+1)</f>
        <v/>
      </c>
      <c r="U46" s="258">
        <f t="shared" si="0"/>
        <v>0</v>
      </c>
      <c r="V46" s="357">
        <f t="shared" si="7"/>
        <v>6.5140000000000002</v>
      </c>
      <c r="W46" s="357">
        <f t="shared" si="8"/>
        <v>6.5140000000000002</v>
      </c>
      <c r="X46" s="357" t="str">
        <f t="shared" si="9"/>
        <v/>
      </c>
      <c r="Y46" s="258">
        <v>1.4E-2</v>
      </c>
      <c r="Z46" s="258" t="str">
        <f t="shared" si="10"/>
        <v/>
      </c>
      <c r="AA46" s="258">
        <f t="shared" si="17"/>
        <v>33</v>
      </c>
      <c r="AB46" s="258">
        <f t="shared" si="17"/>
        <v>3</v>
      </c>
      <c r="AC46" s="258" t="str">
        <f t="shared" si="17"/>
        <v/>
      </c>
      <c r="AD46" s="258">
        <f t="shared" si="11"/>
        <v>0</v>
      </c>
      <c r="AF46" s="258"/>
      <c r="AG46" s="258"/>
      <c r="AH46" s="258"/>
      <c r="AI46" s="258"/>
      <c r="AJ46" s="258"/>
      <c r="AK46" s="258"/>
    </row>
    <row r="47" spans="1:37" hidden="1">
      <c r="A47" s="94" t="s">
        <v>514</v>
      </c>
      <c r="B47" s="261"/>
      <c r="C47" s="86" t="s">
        <v>362</v>
      </c>
      <c r="D47" s="82" t="s">
        <v>687</v>
      </c>
      <c r="E47" s="275"/>
      <c r="F47" s="34">
        <v>3</v>
      </c>
      <c r="G47" s="33">
        <v>2</v>
      </c>
      <c r="H47" s="226" t="s">
        <v>699</v>
      </c>
      <c r="I47" s="215">
        <v>5021353888805</v>
      </c>
      <c r="J47" s="92" t="s">
        <v>700</v>
      </c>
      <c r="K47" s="76">
        <v>1</v>
      </c>
      <c r="L47" s="44"/>
      <c r="N47" s="258"/>
      <c r="O47" s="349">
        <v>7.0999999999999994E-2</v>
      </c>
      <c r="P47" s="258">
        <v>25</v>
      </c>
      <c r="Q47" s="258" t="s">
        <v>368</v>
      </c>
      <c r="R47" s="258"/>
      <c r="S47" s="349" t="str">
        <f>IF(U47=0,"",COUNTIF(S$13:S46,"&gt;0")+1)</f>
        <v/>
      </c>
      <c r="T47" s="349" t="str">
        <f>IF(U47=0,"",COUNTIF(T$13:T46,"&gt;0")+1)</f>
        <v/>
      </c>
      <c r="U47" s="258">
        <f t="shared" ref="U47" si="18">B47+AD47</f>
        <v>0</v>
      </c>
      <c r="V47" s="357" t="str">
        <f t="shared" ref="V47" si="19">IF(Z47&lt;&gt;"YES",F47*1.5+G47+Y47,"")</f>
        <v/>
      </c>
      <c r="W47" s="357" t="str">
        <f t="shared" ref="W47" si="20">IF(K47=1,V47,"")</f>
        <v/>
      </c>
      <c r="X47" s="357" t="str">
        <f t="shared" ref="X47" si="21">IF(K47&lt;&gt;1,V47,"")</f>
        <v/>
      </c>
      <c r="Y47" s="258">
        <v>1.4999999999999999E-2</v>
      </c>
      <c r="Z47" s="258" t="str">
        <f t="shared" si="10"/>
        <v>YES</v>
      </c>
      <c r="AA47" s="258" t="str">
        <f t="shared" ref="AA47" si="22">IFERROR(RANK(V47,V$32:V$91,1),"")</f>
        <v/>
      </c>
      <c r="AB47" s="258" t="str">
        <f t="shared" ref="AB47" si="23">IFERROR(RANK(W47,W$32:W$91,1),"")</f>
        <v/>
      </c>
      <c r="AC47" s="258" t="str">
        <f t="shared" ref="AC47" si="24">IFERROR(RANK(X47,X$32:X$91,1),"")</f>
        <v/>
      </c>
      <c r="AD47" s="258">
        <f t="shared" ref="AD47" si="25">IF(AND(U$29&lt;&gt;"",AA47&lt;&gt;""),IF(AA47&lt;=U$29-(AD$26+AD$27)*AE$25,1+AE$25,AE$25),0)+IF(AND(U$30&lt;&gt;"",AB47&lt;&gt;""),IF(AB47&lt;=U$30-AD$26*AE$26,1+AE$26,AE$26),0)+IF(AND(U$31&lt;&gt;"",AC47&lt;&gt;""),IF(AC47&lt;=U$31-AD$27*AE$27,1+AE$27,AE$27),0)</f>
        <v>0</v>
      </c>
      <c r="AF47" s="258"/>
      <c r="AG47" s="258"/>
      <c r="AH47" s="258"/>
      <c r="AI47" s="258"/>
      <c r="AJ47" s="258"/>
      <c r="AK47" s="258"/>
    </row>
    <row r="48" spans="1:37" hidden="1">
      <c r="A48" s="94" t="s">
        <v>514</v>
      </c>
      <c r="B48" s="261"/>
      <c r="C48" s="86" t="s">
        <v>362</v>
      </c>
      <c r="D48" s="82" t="s">
        <v>20</v>
      </c>
      <c r="E48" s="275"/>
      <c r="F48" s="27">
        <v>1</v>
      </c>
      <c r="G48" s="27">
        <v>1</v>
      </c>
      <c r="H48" s="48" t="s">
        <v>245</v>
      </c>
      <c r="I48" s="141" t="s">
        <v>76</v>
      </c>
      <c r="J48" s="38" t="s">
        <v>246</v>
      </c>
      <c r="K48" s="18" t="s">
        <v>343</v>
      </c>
      <c r="L48" s="44"/>
      <c r="N48" s="258"/>
      <c r="O48" s="349">
        <v>7.0999999999999994E-2</v>
      </c>
      <c r="P48" s="258">
        <v>25</v>
      </c>
      <c r="Q48" s="258" t="s">
        <v>368</v>
      </c>
      <c r="R48" s="258"/>
      <c r="S48" s="349" t="str">
        <f>IF(U48=0,"",COUNTIF(S$13:S47,"&gt;0")+1)</f>
        <v/>
      </c>
      <c r="T48" s="349" t="str">
        <f>IF(U48=0,"",COUNTIF(T$13:T47,"&gt;0")+1)</f>
        <v/>
      </c>
      <c r="U48" s="258">
        <f t="shared" si="0"/>
        <v>0</v>
      </c>
      <c r="V48" s="357" t="str">
        <f t="shared" si="7"/>
        <v/>
      </c>
      <c r="W48" s="357" t="str">
        <f t="shared" si="8"/>
        <v/>
      </c>
      <c r="X48" s="357" t="str">
        <f t="shared" si="9"/>
        <v/>
      </c>
      <c r="Y48" s="258">
        <v>1.6E-2</v>
      </c>
      <c r="Z48" s="258" t="str">
        <f t="shared" si="10"/>
        <v>YES</v>
      </c>
      <c r="AA48" s="258" t="str">
        <f t="shared" ref="AA48:AA91" si="26">IFERROR(RANK(V48,V$32:V$91,1),"")</f>
        <v/>
      </c>
      <c r="AB48" s="258" t="str">
        <f t="shared" ref="AB48:AB91" si="27">IFERROR(RANK(W48,W$32:W$91,1),"")</f>
        <v/>
      </c>
      <c r="AC48" s="258" t="str">
        <f t="shared" ref="AC48:AC91" si="28">IFERROR(RANK(X48,X$32:X$91,1),"")</f>
        <v/>
      </c>
      <c r="AD48" s="258">
        <f t="shared" si="11"/>
        <v>0</v>
      </c>
      <c r="AF48" s="258"/>
      <c r="AG48" s="258"/>
      <c r="AH48" s="258"/>
      <c r="AI48" s="258"/>
      <c r="AJ48" s="258"/>
      <c r="AK48" s="258"/>
    </row>
    <row r="49" spans="1:37" ht="18" hidden="1" customHeight="1">
      <c r="A49" s="94" t="s">
        <v>514</v>
      </c>
      <c r="B49" s="261"/>
      <c r="C49" s="86" t="s">
        <v>362</v>
      </c>
      <c r="D49" s="82" t="s">
        <v>21</v>
      </c>
      <c r="E49" s="275"/>
      <c r="F49" s="33">
        <v>2</v>
      </c>
      <c r="G49" s="33">
        <v>2</v>
      </c>
      <c r="H49" s="48" t="s">
        <v>247</v>
      </c>
      <c r="I49" s="141" t="s">
        <v>77</v>
      </c>
      <c r="J49" s="38" t="s">
        <v>248</v>
      </c>
      <c r="K49" s="18" t="s">
        <v>342</v>
      </c>
      <c r="L49" s="44"/>
      <c r="N49" s="258"/>
      <c r="O49" s="349">
        <v>7.0999999999999994E-2</v>
      </c>
      <c r="P49" s="258">
        <v>25</v>
      </c>
      <c r="Q49" s="258" t="s">
        <v>368</v>
      </c>
      <c r="R49" s="258"/>
      <c r="S49" s="349" t="str">
        <f>IF(U49=0,"",COUNTIF(S$13:S48,"&gt;0")+1)</f>
        <v/>
      </c>
      <c r="T49" s="349" t="str">
        <f>IF(U49=0,"",COUNTIF(T$13:T48,"&gt;0")+1)</f>
        <v/>
      </c>
      <c r="U49" s="258">
        <f t="shared" si="0"/>
        <v>0</v>
      </c>
      <c r="V49" s="357" t="str">
        <f t="shared" si="7"/>
        <v/>
      </c>
      <c r="W49" s="357" t="str">
        <f t="shared" si="8"/>
        <v/>
      </c>
      <c r="X49" s="357" t="str">
        <f t="shared" si="9"/>
        <v/>
      </c>
      <c r="Y49" s="258">
        <v>1.7000000000000001E-2</v>
      </c>
      <c r="Z49" s="258" t="str">
        <f t="shared" si="10"/>
        <v>YES</v>
      </c>
      <c r="AA49" s="258" t="str">
        <f t="shared" si="26"/>
        <v/>
      </c>
      <c r="AB49" s="258" t="str">
        <f t="shared" si="27"/>
        <v/>
      </c>
      <c r="AC49" s="258" t="str">
        <f t="shared" si="28"/>
        <v/>
      </c>
      <c r="AD49" s="258">
        <f t="shared" si="11"/>
        <v>0</v>
      </c>
      <c r="AF49" s="258"/>
      <c r="AG49" s="258"/>
      <c r="AH49" s="258"/>
      <c r="AI49" s="258"/>
      <c r="AJ49" s="258"/>
      <c r="AK49" s="258"/>
    </row>
    <row r="50" spans="1:37">
      <c r="A50" s="95" t="s">
        <v>513</v>
      </c>
      <c r="B50" s="261"/>
      <c r="C50" s="86" t="s">
        <v>362</v>
      </c>
      <c r="D50" s="82" t="s">
        <v>22</v>
      </c>
      <c r="E50" s="275"/>
      <c r="F50" s="34">
        <v>3</v>
      </c>
      <c r="G50" s="27">
        <v>1</v>
      </c>
      <c r="H50" s="48" t="s">
        <v>249</v>
      </c>
      <c r="I50" s="141" t="s">
        <v>78</v>
      </c>
      <c r="J50" s="38" t="s">
        <v>250</v>
      </c>
      <c r="K50" s="18">
        <v>2</v>
      </c>
      <c r="L50" s="44"/>
      <c r="N50" s="258"/>
      <c r="O50" s="349">
        <v>7.0999999999999994E-2</v>
      </c>
      <c r="P50" s="258">
        <v>40</v>
      </c>
      <c r="Q50" s="258" t="s">
        <v>368</v>
      </c>
      <c r="R50" s="258">
        <v>35</v>
      </c>
      <c r="S50" s="349" t="str">
        <f>IF(U50=0,"",COUNTIF(S$13:S49,"&gt;0")+1)</f>
        <v/>
      </c>
      <c r="T50" s="349" t="str">
        <f>IF(U50=0,"",COUNTIF(T$13:T49,"&gt;0")+1)</f>
        <v/>
      </c>
      <c r="U50" s="258">
        <f t="shared" si="0"/>
        <v>0</v>
      </c>
      <c r="V50" s="357">
        <f t="shared" si="7"/>
        <v>5.5179999999999998</v>
      </c>
      <c r="W50" s="357" t="str">
        <f t="shared" si="8"/>
        <v/>
      </c>
      <c r="X50" s="357">
        <f t="shared" si="9"/>
        <v>5.5179999999999998</v>
      </c>
      <c r="Y50" s="258">
        <v>1.7999999999999999E-2</v>
      </c>
      <c r="Z50" s="258" t="str">
        <f t="shared" si="10"/>
        <v/>
      </c>
      <c r="AA50" s="258">
        <f t="shared" si="26"/>
        <v>30</v>
      </c>
      <c r="AB50" s="258" t="str">
        <f t="shared" si="27"/>
        <v/>
      </c>
      <c r="AC50" s="258">
        <f t="shared" si="28"/>
        <v>29</v>
      </c>
      <c r="AD50" s="258">
        <f t="shared" si="11"/>
        <v>0</v>
      </c>
      <c r="AF50" s="258"/>
      <c r="AG50" s="258"/>
      <c r="AH50" s="258"/>
      <c r="AI50" s="258"/>
      <c r="AJ50" s="258"/>
      <c r="AK50" s="258"/>
    </row>
    <row r="51" spans="1:37">
      <c r="A51" s="95" t="s">
        <v>513</v>
      </c>
      <c r="B51" s="261"/>
      <c r="C51" s="86" t="s">
        <v>362</v>
      </c>
      <c r="D51" s="82" t="s">
        <v>23</v>
      </c>
      <c r="E51" s="275"/>
      <c r="F51" s="33">
        <v>2</v>
      </c>
      <c r="G51" s="27">
        <v>1</v>
      </c>
      <c r="H51" s="48" t="s">
        <v>251</v>
      </c>
      <c r="I51" s="141" t="s">
        <v>79</v>
      </c>
      <c r="J51" s="38" t="s">
        <v>252</v>
      </c>
      <c r="K51" s="18" t="s">
        <v>342</v>
      </c>
      <c r="L51" s="44"/>
      <c r="N51" s="258"/>
      <c r="O51" s="349">
        <v>7.0999999999999994E-2</v>
      </c>
      <c r="P51" s="258">
        <v>30</v>
      </c>
      <c r="Q51" s="258" t="s">
        <v>368</v>
      </c>
      <c r="R51" s="258">
        <v>36</v>
      </c>
      <c r="S51" s="349" t="str">
        <f>IF(U51=0,"",COUNTIF(S$13:S50,"&gt;0")+1)</f>
        <v/>
      </c>
      <c r="T51" s="349" t="str">
        <f>IF(U51=0,"",COUNTIF(T$13:T50,"&gt;0")+1)</f>
        <v/>
      </c>
      <c r="U51" s="258">
        <f t="shared" si="0"/>
        <v>0</v>
      </c>
      <c r="V51" s="357">
        <f t="shared" si="7"/>
        <v>4.0190000000000001</v>
      </c>
      <c r="W51" s="357" t="str">
        <f t="shared" si="8"/>
        <v/>
      </c>
      <c r="X51" s="357">
        <f t="shared" si="9"/>
        <v>4.0190000000000001</v>
      </c>
      <c r="Y51" s="258">
        <v>1.9E-2</v>
      </c>
      <c r="Z51" s="258" t="str">
        <f t="shared" si="10"/>
        <v/>
      </c>
      <c r="AA51" s="258">
        <f t="shared" si="26"/>
        <v>18</v>
      </c>
      <c r="AB51" s="258" t="str">
        <f t="shared" si="27"/>
        <v/>
      </c>
      <c r="AC51" s="258">
        <f t="shared" si="28"/>
        <v>17</v>
      </c>
      <c r="AD51" s="258">
        <f t="shared" si="11"/>
        <v>0</v>
      </c>
      <c r="AF51" s="258"/>
      <c r="AG51" s="258"/>
      <c r="AH51" s="258"/>
      <c r="AI51" s="258"/>
      <c r="AJ51" s="258"/>
      <c r="AK51" s="258"/>
    </row>
    <row r="52" spans="1:37">
      <c r="A52" s="95" t="s">
        <v>513</v>
      </c>
      <c r="B52" s="261"/>
      <c r="C52" s="86" t="s">
        <v>362</v>
      </c>
      <c r="D52" s="82" t="s">
        <v>24</v>
      </c>
      <c r="E52" s="275"/>
      <c r="F52" s="27">
        <v>1</v>
      </c>
      <c r="G52" s="27">
        <v>1</v>
      </c>
      <c r="H52" s="48" t="s">
        <v>253</v>
      </c>
      <c r="I52" s="141" t="s">
        <v>80</v>
      </c>
      <c r="J52" s="304" t="s">
        <v>689</v>
      </c>
      <c r="K52" s="18" t="s">
        <v>342</v>
      </c>
      <c r="L52" s="44"/>
      <c r="N52" s="258"/>
      <c r="O52" s="349">
        <v>7.0999999999999994E-2</v>
      </c>
      <c r="P52" s="258">
        <v>30</v>
      </c>
      <c r="Q52" s="258" t="s">
        <v>368</v>
      </c>
      <c r="R52" s="258">
        <v>37</v>
      </c>
      <c r="S52" s="349" t="str">
        <f>IF(U52=0,"",COUNTIF(S$13:S51,"&gt;0")+1)</f>
        <v/>
      </c>
      <c r="T52" s="349" t="str">
        <f>IF(U52=0,"",COUNTIF(T$13:T51,"&gt;0")+1)</f>
        <v/>
      </c>
      <c r="U52" s="258">
        <f t="shared" si="0"/>
        <v>0</v>
      </c>
      <c r="V52" s="357">
        <f t="shared" si="7"/>
        <v>2.52</v>
      </c>
      <c r="W52" s="357" t="str">
        <f t="shared" si="8"/>
        <v/>
      </c>
      <c r="X52" s="357">
        <f t="shared" si="9"/>
        <v>2.52</v>
      </c>
      <c r="Y52" s="258">
        <v>0.02</v>
      </c>
      <c r="Z52" s="258" t="str">
        <f t="shared" si="10"/>
        <v/>
      </c>
      <c r="AA52" s="258">
        <f t="shared" si="26"/>
        <v>2</v>
      </c>
      <c r="AB52" s="258" t="str">
        <f t="shared" si="27"/>
        <v/>
      </c>
      <c r="AC52" s="258">
        <f t="shared" si="28"/>
        <v>2</v>
      </c>
      <c r="AD52" s="258">
        <f t="shared" si="11"/>
        <v>0</v>
      </c>
      <c r="AF52" s="258"/>
      <c r="AG52" s="258"/>
      <c r="AH52" s="258"/>
      <c r="AI52" s="258"/>
      <c r="AJ52" s="258"/>
      <c r="AK52" s="258"/>
    </row>
    <row r="53" spans="1:37" hidden="1">
      <c r="A53" s="94" t="s">
        <v>514</v>
      </c>
      <c r="B53" s="261"/>
      <c r="C53" s="86" t="s">
        <v>362</v>
      </c>
      <c r="D53" s="82" t="s">
        <v>25</v>
      </c>
      <c r="E53" s="275"/>
      <c r="F53" s="33">
        <v>2</v>
      </c>
      <c r="G53" s="33">
        <v>2</v>
      </c>
      <c r="H53" s="48" t="s">
        <v>255</v>
      </c>
      <c r="I53" s="141" t="s">
        <v>81</v>
      </c>
      <c r="J53" s="38" t="s">
        <v>256</v>
      </c>
      <c r="K53" s="18" t="s">
        <v>342</v>
      </c>
      <c r="L53" s="44" t="s">
        <v>346</v>
      </c>
      <c r="N53" s="258"/>
      <c r="O53" s="349">
        <v>7.0999999999999994E-2</v>
      </c>
      <c r="P53" s="258">
        <v>25</v>
      </c>
      <c r="Q53" s="258" t="s">
        <v>368</v>
      </c>
      <c r="R53" s="258"/>
      <c r="S53" s="349" t="str">
        <f>IF(U53=0,"",COUNTIF(S$13:S52,"&gt;0")+1)</f>
        <v/>
      </c>
      <c r="T53" s="349" t="str">
        <f>IF(U53=0,"",COUNTIF(T$13:T52,"&gt;0")+1)</f>
        <v/>
      </c>
      <c r="U53" s="258">
        <f t="shared" si="0"/>
        <v>0</v>
      </c>
      <c r="V53" s="357" t="str">
        <f t="shared" si="7"/>
        <v/>
      </c>
      <c r="W53" s="357" t="str">
        <f t="shared" si="8"/>
        <v/>
      </c>
      <c r="X53" s="357" t="str">
        <f t="shared" si="9"/>
        <v/>
      </c>
      <c r="Y53" s="258">
        <v>2.1000000000000001E-2</v>
      </c>
      <c r="Z53" s="258" t="str">
        <f t="shared" si="10"/>
        <v>YES</v>
      </c>
      <c r="AA53" s="258" t="str">
        <f t="shared" si="26"/>
        <v/>
      </c>
      <c r="AB53" s="258" t="str">
        <f t="shared" si="27"/>
        <v/>
      </c>
      <c r="AC53" s="258" t="str">
        <f t="shared" si="28"/>
        <v/>
      </c>
      <c r="AD53" s="258">
        <f t="shared" si="11"/>
        <v>0</v>
      </c>
      <c r="AF53" s="258"/>
      <c r="AG53" s="258"/>
      <c r="AH53" s="258"/>
      <c r="AI53" s="258"/>
      <c r="AJ53" s="258"/>
      <c r="AK53" s="258"/>
    </row>
    <row r="54" spans="1:37">
      <c r="A54" s="95" t="s">
        <v>513</v>
      </c>
      <c r="B54" s="261"/>
      <c r="C54" s="86" t="s">
        <v>362</v>
      </c>
      <c r="D54" s="82" t="s">
        <v>26</v>
      </c>
      <c r="E54" s="275"/>
      <c r="F54" s="27">
        <v>1</v>
      </c>
      <c r="G54" s="27">
        <v>1</v>
      </c>
      <c r="H54" s="48" t="s">
        <v>257</v>
      </c>
      <c r="I54" s="141" t="s">
        <v>82</v>
      </c>
      <c r="J54" s="38" t="s">
        <v>258</v>
      </c>
      <c r="K54" s="18" t="s">
        <v>342</v>
      </c>
      <c r="L54" s="44"/>
      <c r="N54" s="258"/>
      <c r="O54" s="349">
        <v>7.0999999999999994E-2</v>
      </c>
      <c r="P54" s="258">
        <v>35</v>
      </c>
      <c r="Q54" s="258" t="s">
        <v>368</v>
      </c>
      <c r="R54" s="258">
        <v>38</v>
      </c>
      <c r="S54" s="349" t="str">
        <f>IF(U54=0,"",COUNTIF(S$13:S53,"&gt;0")+1)</f>
        <v/>
      </c>
      <c r="T54" s="349" t="str">
        <f>IF(U54=0,"",COUNTIF(T$13:T53,"&gt;0")+1)</f>
        <v/>
      </c>
      <c r="U54" s="258">
        <f t="shared" si="0"/>
        <v>0</v>
      </c>
      <c r="V54" s="357">
        <f t="shared" si="7"/>
        <v>2.5219999999999998</v>
      </c>
      <c r="W54" s="357" t="str">
        <f t="shared" si="8"/>
        <v/>
      </c>
      <c r="X54" s="357">
        <f t="shared" si="9"/>
        <v>2.5219999999999998</v>
      </c>
      <c r="Y54" s="258">
        <v>2.1999999999999999E-2</v>
      </c>
      <c r="Z54" s="258" t="str">
        <f t="shared" si="10"/>
        <v/>
      </c>
      <c r="AA54" s="258">
        <f t="shared" si="26"/>
        <v>3</v>
      </c>
      <c r="AB54" s="258" t="str">
        <f t="shared" si="27"/>
        <v/>
      </c>
      <c r="AC54" s="258">
        <f t="shared" si="28"/>
        <v>3</v>
      </c>
      <c r="AD54" s="258">
        <f t="shared" si="11"/>
        <v>0</v>
      </c>
      <c r="AF54" s="258"/>
      <c r="AG54" s="258"/>
      <c r="AH54" s="258"/>
      <c r="AI54" s="258"/>
      <c r="AJ54" s="258"/>
      <c r="AK54" s="258"/>
    </row>
    <row r="55" spans="1:37" hidden="1">
      <c r="A55" s="94" t="s">
        <v>514</v>
      </c>
      <c r="B55" s="261"/>
      <c r="C55" s="86" t="s">
        <v>362</v>
      </c>
      <c r="D55" s="82" t="s">
        <v>27</v>
      </c>
      <c r="E55" s="275"/>
      <c r="F55" s="27">
        <v>1</v>
      </c>
      <c r="G55" s="33">
        <v>2</v>
      </c>
      <c r="H55" s="48" t="s">
        <v>257</v>
      </c>
      <c r="I55" s="141" t="s">
        <v>83</v>
      </c>
      <c r="J55" s="38" t="s">
        <v>390</v>
      </c>
      <c r="K55" s="18" t="s">
        <v>342</v>
      </c>
      <c r="L55" s="44"/>
      <c r="N55" s="258"/>
      <c r="O55" s="349">
        <v>7.0999999999999994E-2</v>
      </c>
      <c r="P55" s="258">
        <v>25</v>
      </c>
      <c r="Q55" s="258" t="s">
        <v>368</v>
      </c>
      <c r="R55" s="258"/>
      <c r="S55" s="349" t="str">
        <f>IF(U55=0,"",COUNTIF(S$13:S54,"&gt;0")+1)</f>
        <v/>
      </c>
      <c r="T55" s="349" t="str">
        <f>IF(U55=0,"",COUNTIF(T$13:T54,"&gt;0")+1)</f>
        <v/>
      </c>
      <c r="U55" s="258">
        <f t="shared" si="0"/>
        <v>0</v>
      </c>
      <c r="V55" s="357" t="str">
        <f t="shared" si="7"/>
        <v/>
      </c>
      <c r="W55" s="357" t="str">
        <f t="shared" si="8"/>
        <v/>
      </c>
      <c r="X55" s="357" t="str">
        <f t="shared" si="9"/>
        <v/>
      </c>
      <c r="Y55" s="258">
        <v>2.3E-2</v>
      </c>
      <c r="Z55" s="258" t="str">
        <f t="shared" si="10"/>
        <v>YES</v>
      </c>
      <c r="AA55" s="258" t="str">
        <f t="shared" si="26"/>
        <v/>
      </c>
      <c r="AB55" s="258" t="str">
        <f t="shared" si="27"/>
        <v/>
      </c>
      <c r="AC55" s="258" t="str">
        <f t="shared" si="28"/>
        <v/>
      </c>
      <c r="AD55" s="258">
        <f t="shared" si="11"/>
        <v>0</v>
      </c>
      <c r="AF55" s="258"/>
      <c r="AG55" s="258"/>
      <c r="AH55" s="258"/>
      <c r="AI55" s="258"/>
      <c r="AJ55" s="258"/>
      <c r="AK55" s="258"/>
    </row>
    <row r="56" spans="1:37">
      <c r="A56" s="95" t="s">
        <v>513</v>
      </c>
      <c r="B56" s="261"/>
      <c r="C56" s="86" t="s">
        <v>362</v>
      </c>
      <c r="D56" s="82" t="s">
        <v>28</v>
      </c>
      <c r="E56" s="275"/>
      <c r="F56" s="27">
        <v>1</v>
      </c>
      <c r="G56" s="33">
        <v>2</v>
      </c>
      <c r="H56" s="48" t="s">
        <v>259</v>
      </c>
      <c r="I56" s="141" t="s">
        <v>84</v>
      </c>
      <c r="J56" s="38" t="s">
        <v>260</v>
      </c>
      <c r="K56" s="18" t="s">
        <v>341</v>
      </c>
      <c r="L56" s="44" t="s">
        <v>346</v>
      </c>
      <c r="N56" s="258"/>
      <c r="O56" s="349">
        <v>7.0999999999999994E-2</v>
      </c>
      <c r="P56" s="258">
        <v>40</v>
      </c>
      <c r="Q56" s="258" t="s">
        <v>368</v>
      </c>
      <c r="R56" s="258">
        <v>39</v>
      </c>
      <c r="S56" s="349" t="str">
        <f>IF(U56=0,"",COUNTIF(S$13:S55,"&gt;0")+1)</f>
        <v/>
      </c>
      <c r="T56" s="349" t="str">
        <f>IF(U56=0,"",COUNTIF(T$13:T55,"&gt;0")+1)</f>
        <v/>
      </c>
      <c r="U56" s="258">
        <f t="shared" si="0"/>
        <v>0</v>
      </c>
      <c r="V56" s="357">
        <f t="shared" si="7"/>
        <v>3.524</v>
      </c>
      <c r="W56" s="357" t="str">
        <f t="shared" si="8"/>
        <v/>
      </c>
      <c r="X56" s="357">
        <f t="shared" si="9"/>
        <v>3.524</v>
      </c>
      <c r="Y56" s="258">
        <v>2.4E-2</v>
      </c>
      <c r="Z56" s="258" t="str">
        <f t="shared" si="10"/>
        <v/>
      </c>
      <c r="AA56" s="258">
        <f t="shared" si="26"/>
        <v>11</v>
      </c>
      <c r="AB56" s="258" t="str">
        <f t="shared" si="27"/>
        <v/>
      </c>
      <c r="AC56" s="258">
        <f t="shared" si="28"/>
        <v>10</v>
      </c>
      <c r="AD56" s="258">
        <f t="shared" si="11"/>
        <v>0</v>
      </c>
      <c r="AF56" s="258"/>
      <c r="AG56" s="258"/>
      <c r="AH56" s="258"/>
      <c r="AI56" s="258"/>
      <c r="AJ56" s="258"/>
      <c r="AK56" s="258"/>
    </row>
    <row r="57" spans="1:37" hidden="1">
      <c r="A57" s="94" t="s">
        <v>514</v>
      </c>
      <c r="B57" s="261"/>
      <c r="C57" s="86" t="s">
        <v>362</v>
      </c>
      <c r="D57" s="82" t="s">
        <v>29</v>
      </c>
      <c r="E57" s="275"/>
      <c r="F57" s="27">
        <v>1</v>
      </c>
      <c r="G57" s="27">
        <v>1</v>
      </c>
      <c r="H57" s="48" t="s">
        <v>261</v>
      </c>
      <c r="I57" s="141" t="s">
        <v>85</v>
      </c>
      <c r="J57" s="38" t="s">
        <v>262</v>
      </c>
      <c r="K57" s="18">
        <v>1</v>
      </c>
      <c r="L57" s="44"/>
      <c r="N57" s="258"/>
      <c r="O57" s="349">
        <v>7.0999999999999994E-2</v>
      </c>
      <c r="P57" s="258">
        <v>25</v>
      </c>
      <c r="Q57" s="258" t="s">
        <v>368</v>
      </c>
      <c r="R57" s="258"/>
      <c r="S57" s="349" t="str">
        <f>IF(U57=0,"",COUNTIF(S$13:S56,"&gt;0")+1)</f>
        <v/>
      </c>
      <c r="T57" s="349" t="str">
        <f>IF(U57=0,"",COUNTIF(T$13:T56,"&gt;0")+1)</f>
        <v/>
      </c>
      <c r="U57" s="258">
        <f t="shared" si="0"/>
        <v>0</v>
      </c>
      <c r="V57" s="357" t="str">
        <f t="shared" si="7"/>
        <v/>
      </c>
      <c r="W57" s="357" t="str">
        <f t="shared" si="8"/>
        <v/>
      </c>
      <c r="X57" s="357" t="str">
        <f t="shared" si="9"/>
        <v/>
      </c>
      <c r="Y57" s="258">
        <v>2.5000000000000001E-2</v>
      </c>
      <c r="Z57" s="258" t="str">
        <f t="shared" si="10"/>
        <v>YES</v>
      </c>
      <c r="AA57" s="258" t="str">
        <f t="shared" si="26"/>
        <v/>
      </c>
      <c r="AB57" s="258" t="str">
        <f t="shared" si="27"/>
        <v/>
      </c>
      <c r="AC57" s="258" t="str">
        <f t="shared" si="28"/>
        <v/>
      </c>
      <c r="AD57" s="258">
        <f t="shared" si="11"/>
        <v>0</v>
      </c>
      <c r="AF57" s="258"/>
      <c r="AG57" s="258"/>
      <c r="AH57" s="258"/>
      <c r="AI57" s="258"/>
      <c r="AJ57" s="258"/>
      <c r="AK57" s="258"/>
    </row>
    <row r="58" spans="1:37" hidden="1">
      <c r="A58" s="94" t="s">
        <v>514</v>
      </c>
      <c r="B58" s="261"/>
      <c r="C58" s="86" t="s">
        <v>362</v>
      </c>
      <c r="D58" s="82" t="s">
        <v>30</v>
      </c>
      <c r="E58" s="275"/>
      <c r="F58" s="27">
        <v>1</v>
      </c>
      <c r="G58" s="33">
        <v>2</v>
      </c>
      <c r="H58" s="48" t="s">
        <v>263</v>
      </c>
      <c r="I58" s="141" t="s">
        <v>86</v>
      </c>
      <c r="J58" s="38" t="s">
        <v>264</v>
      </c>
      <c r="K58" s="18">
        <v>1</v>
      </c>
      <c r="L58" s="44"/>
      <c r="N58" s="258"/>
      <c r="O58" s="349">
        <v>7.0999999999999994E-2</v>
      </c>
      <c r="P58" s="258">
        <v>25</v>
      </c>
      <c r="Q58" s="258" t="s">
        <v>368</v>
      </c>
      <c r="R58" s="258"/>
      <c r="S58" s="349" t="str">
        <f>IF(U58=0,"",COUNTIF(S$13:S57,"&gt;0")+1)</f>
        <v/>
      </c>
      <c r="T58" s="349" t="str">
        <f>IF(U58=0,"",COUNTIF(T$13:T57,"&gt;0")+1)</f>
        <v/>
      </c>
      <c r="U58" s="258">
        <f t="shared" si="0"/>
        <v>0</v>
      </c>
      <c r="V58" s="357" t="str">
        <f t="shared" si="7"/>
        <v/>
      </c>
      <c r="W58" s="357" t="str">
        <f t="shared" si="8"/>
        <v/>
      </c>
      <c r="X58" s="357" t="str">
        <f t="shared" si="9"/>
        <v/>
      </c>
      <c r="Y58" s="258">
        <v>2.5999999999999999E-2</v>
      </c>
      <c r="Z58" s="258" t="str">
        <f t="shared" si="10"/>
        <v>YES</v>
      </c>
      <c r="AA58" s="258" t="str">
        <f t="shared" si="26"/>
        <v/>
      </c>
      <c r="AB58" s="258" t="str">
        <f t="shared" si="27"/>
        <v/>
      </c>
      <c r="AC58" s="258" t="str">
        <f t="shared" si="28"/>
        <v/>
      </c>
      <c r="AD58" s="258">
        <f t="shared" si="11"/>
        <v>0</v>
      </c>
      <c r="AF58" s="258"/>
      <c r="AG58" s="258"/>
      <c r="AH58" s="258"/>
      <c r="AI58" s="258"/>
      <c r="AJ58" s="258"/>
      <c r="AK58" s="258"/>
    </row>
    <row r="59" spans="1:37">
      <c r="A59" s="95" t="s">
        <v>513</v>
      </c>
      <c r="B59" s="261"/>
      <c r="C59" s="86" t="s">
        <v>362</v>
      </c>
      <c r="D59" s="82" t="s">
        <v>31</v>
      </c>
      <c r="E59" s="275"/>
      <c r="F59" s="27">
        <v>1</v>
      </c>
      <c r="G59" s="27">
        <v>1</v>
      </c>
      <c r="H59" s="48" t="s">
        <v>263</v>
      </c>
      <c r="I59" s="141" t="s">
        <v>87</v>
      </c>
      <c r="J59" s="38" t="s">
        <v>265</v>
      </c>
      <c r="K59" s="18">
        <v>1</v>
      </c>
      <c r="L59" s="44"/>
      <c r="N59" s="258"/>
      <c r="O59" s="349">
        <v>7.0999999999999994E-2</v>
      </c>
      <c r="P59" s="258">
        <v>35</v>
      </c>
      <c r="Q59" s="258" t="s">
        <v>368</v>
      </c>
      <c r="R59" s="258">
        <v>40</v>
      </c>
      <c r="S59" s="349" t="str">
        <f>IF(U59=0,"",COUNTIF(S$13:S58,"&gt;0")+1)</f>
        <v/>
      </c>
      <c r="T59" s="349" t="str">
        <f>IF(U59=0,"",COUNTIF(T$13:T58,"&gt;0")+1)</f>
        <v/>
      </c>
      <c r="U59" s="258">
        <f t="shared" si="0"/>
        <v>0</v>
      </c>
      <c r="V59" s="357">
        <f t="shared" si="7"/>
        <v>2.5270000000000001</v>
      </c>
      <c r="W59" s="357">
        <f t="shared" si="8"/>
        <v>2.5270000000000001</v>
      </c>
      <c r="X59" s="357" t="str">
        <f t="shared" si="9"/>
        <v/>
      </c>
      <c r="Y59" s="258">
        <v>2.7E-2</v>
      </c>
      <c r="Z59" s="258" t="str">
        <f t="shared" si="10"/>
        <v/>
      </c>
      <c r="AA59" s="258">
        <f t="shared" si="26"/>
        <v>4</v>
      </c>
      <c r="AB59" s="258">
        <f t="shared" si="27"/>
        <v>1</v>
      </c>
      <c r="AC59" s="258" t="str">
        <f t="shared" si="28"/>
        <v/>
      </c>
      <c r="AD59" s="258">
        <f t="shared" si="11"/>
        <v>0</v>
      </c>
      <c r="AF59" s="258"/>
      <c r="AG59" s="258"/>
      <c r="AH59" s="258"/>
      <c r="AI59" s="258"/>
      <c r="AJ59" s="258"/>
      <c r="AK59" s="258"/>
    </row>
    <row r="60" spans="1:37">
      <c r="A60" s="95" t="s">
        <v>513</v>
      </c>
      <c r="B60" s="261"/>
      <c r="C60" s="86" t="s">
        <v>362</v>
      </c>
      <c r="D60" s="82" t="s">
        <v>32</v>
      </c>
      <c r="E60" s="275"/>
      <c r="F60" s="27">
        <v>1</v>
      </c>
      <c r="G60" s="33">
        <v>2</v>
      </c>
      <c r="H60" s="48" t="s">
        <v>266</v>
      </c>
      <c r="I60" s="141" t="s">
        <v>88</v>
      </c>
      <c r="J60" s="38" t="s">
        <v>267</v>
      </c>
      <c r="K60" s="18">
        <v>2</v>
      </c>
      <c r="L60" s="44"/>
      <c r="N60" s="258"/>
      <c r="O60" s="349">
        <v>7.0999999999999994E-2</v>
      </c>
      <c r="P60" s="258">
        <v>40</v>
      </c>
      <c r="Q60" s="258" t="s">
        <v>368</v>
      </c>
      <c r="R60" s="258">
        <v>41</v>
      </c>
      <c r="S60" s="349" t="str">
        <f>IF(U60=0,"",COUNTIF(S$13:S59,"&gt;0")+1)</f>
        <v/>
      </c>
      <c r="T60" s="349" t="str">
        <f>IF(U60=0,"",COUNTIF(T$13:T59,"&gt;0")+1)</f>
        <v/>
      </c>
      <c r="U60" s="258">
        <f t="shared" si="0"/>
        <v>0</v>
      </c>
      <c r="V60" s="357">
        <f t="shared" si="7"/>
        <v>3.528</v>
      </c>
      <c r="W60" s="357" t="str">
        <f t="shared" si="8"/>
        <v/>
      </c>
      <c r="X60" s="357">
        <f t="shared" si="9"/>
        <v>3.528</v>
      </c>
      <c r="Y60" s="258">
        <v>2.8000000000000001E-2</v>
      </c>
      <c r="Z60" s="258" t="str">
        <f t="shared" si="10"/>
        <v/>
      </c>
      <c r="AA60" s="258">
        <f t="shared" si="26"/>
        <v>12</v>
      </c>
      <c r="AB60" s="258" t="str">
        <f t="shared" si="27"/>
        <v/>
      </c>
      <c r="AC60" s="258">
        <f t="shared" si="28"/>
        <v>11</v>
      </c>
      <c r="AD60" s="258">
        <f t="shared" si="11"/>
        <v>0</v>
      </c>
      <c r="AF60" s="258"/>
      <c r="AG60" s="258"/>
      <c r="AH60" s="258"/>
      <c r="AI60" s="258"/>
      <c r="AJ60" s="258"/>
      <c r="AK60" s="258"/>
    </row>
    <row r="61" spans="1:37">
      <c r="A61" s="95" t="s">
        <v>513</v>
      </c>
      <c r="B61" s="261"/>
      <c r="C61" s="86" t="s">
        <v>362</v>
      </c>
      <c r="D61" s="82" t="s">
        <v>33</v>
      </c>
      <c r="E61" s="275"/>
      <c r="F61" s="27">
        <v>1</v>
      </c>
      <c r="G61" s="33">
        <v>2</v>
      </c>
      <c r="H61" s="48" t="s">
        <v>268</v>
      </c>
      <c r="I61" s="141" t="s">
        <v>89</v>
      </c>
      <c r="J61" s="38" t="s">
        <v>269</v>
      </c>
      <c r="K61" s="18" t="s">
        <v>342</v>
      </c>
      <c r="L61" s="44"/>
      <c r="N61" s="258"/>
      <c r="O61" s="349">
        <v>7.0999999999999994E-2</v>
      </c>
      <c r="P61" s="258">
        <v>30</v>
      </c>
      <c r="Q61" s="258" t="s">
        <v>368</v>
      </c>
      <c r="R61" s="258">
        <v>42</v>
      </c>
      <c r="S61" s="349" t="str">
        <f>IF(U61=0,"",COUNTIF(S$13:S60,"&gt;0")+1)</f>
        <v/>
      </c>
      <c r="T61" s="349" t="str">
        <f>IF(U61=0,"",COUNTIF(T$13:T60,"&gt;0")+1)</f>
        <v/>
      </c>
      <c r="U61" s="258">
        <f t="shared" si="0"/>
        <v>0</v>
      </c>
      <c r="V61" s="357">
        <f t="shared" si="7"/>
        <v>3.5289999999999999</v>
      </c>
      <c r="W61" s="357" t="str">
        <f t="shared" si="8"/>
        <v/>
      </c>
      <c r="X61" s="357">
        <f t="shared" si="9"/>
        <v>3.5289999999999999</v>
      </c>
      <c r="Y61" s="258">
        <v>2.9000000000000001E-2</v>
      </c>
      <c r="Z61" s="258" t="str">
        <f t="shared" si="10"/>
        <v/>
      </c>
      <c r="AA61" s="258">
        <f t="shared" si="26"/>
        <v>13</v>
      </c>
      <c r="AB61" s="258" t="str">
        <f t="shared" si="27"/>
        <v/>
      </c>
      <c r="AC61" s="258">
        <f t="shared" si="28"/>
        <v>12</v>
      </c>
      <c r="AD61" s="258">
        <f t="shared" si="11"/>
        <v>0</v>
      </c>
      <c r="AF61" s="258"/>
      <c r="AG61" s="258"/>
      <c r="AH61" s="258"/>
      <c r="AI61" s="258"/>
      <c r="AJ61" s="258"/>
      <c r="AK61" s="258"/>
    </row>
    <row r="62" spans="1:37">
      <c r="A62" s="95" t="s">
        <v>513</v>
      </c>
      <c r="B62" s="261"/>
      <c r="C62" s="86" t="s">
        <v>362</v>
      </c>
      <c r="D62" s="82" t="s">
        <v>34</v>
      </c>
      <c r="E62" s="275"/>
      <c r="F62" s="34">
        <v>3</v>
      </c>
      <c r="G62" s="33">
        <v>2</v>
      </c>
      <c r="H62" s="48" t="s">
        <v>270</v>
      </c>
      <c r="I62" s="141" t="s">
        <v>90</v>
      </c>
      <c r="J62" s="38" t="s">
        <v>271</v>
      </c>
      <c r="K62" s="18" t="s">
        <v>342</v>
      </c>
      <c r="L62" s="44" t="s">
        <v>346</v>
      </c>
      <c r="N62" s="258"/>
      <c r="O62" s="349">
        <v>7.0999999999999994E-2</v>
      </c>
      <c r="P62" s="258">
        <v>30</v>
      </c>
      <c r="Q62" s="258" t="s">
        <v>368</v>
      </c>
      <c r="R62" s="258">
        <v>43</v>
      </c>
      <c r="S62" s="349" t="str">
        <f>IF(U62=0,"",COUNTIF(S$13:S61,"&gt;0")+1)</f>
        <v/>
      </c>
      <c r="T62" s="349" t="str">
        <f>IF(U62=0,"",COUNTIF(T$13:T61,"&gt;0")+1)</f>
        <v/>
      </c>
      <c r="U62" s="258">
        <f t="shared" si="0"/>
        <v>0</v>
      </c>
      <c r="V62" s="357">
        <f t="shared" si="7"/>
        <v>6.53</v>
      </c>
      <c r="W62" s="357" t="str">
        <f t="shared" si="8"/>
        <v/>
      </c>
      <c r="X62" s="357">
        <f t="shared" si="9"/>
        <v>6.53</v>
      </c>
      <c r="Y62" s="258">
        <v>0.03</v>
      </c>
      <c r="Z62" s="258" t="str">
        <f>IF(A62="N","YES","")</f>
        <v/>
      </c>
      <c r="AA62" s="258">
        <f t="shared" si="26"/>
        <v>34</v>
      </c>
      <c r="AB62" s="258" t="str">
        <f t="shared" si="27"/>
        <v/>
      </c>
      <c r="AC62" s="258">
        <f t="shared" si="28"/>
        <v>31</v>
      </c>
      <c r="AD62" s="258">
        <f t="shared" si="11"/>
        <v>0</v>
      </c>
      <c r="AF62" s="258"/>
      <c r="AG62" s="258"/>
      <c r="AH62" s="258"/>
      <c r="AI62" s="258"/>
      <c r="AJ62" s="258"/>
      <c r="AK62" s="258"/>
    </row>
    <row r="63" spans="1:37" hidden="1">
      <c r="A63" s="94" t="s">
        <v>514</v>
      </c>
      <c r="B63" s="261"/>
      <c r="C63" s="86" t="s">
        <v>362</v>
      </c>
      <c r="D63" s="82" t="s">
        <v>35</v>
      </c>
      <c r="E63" s="275"/>
      <c r="F63" s="27">
        <v>1</v>
      </c>
      <c r="G63" s="75"/>
      <c r="H63" s="48" t="s">
        <v>559</v>
      </c>
      <c r="I63" s="141" t="s">
        <v>91</v>
      </c>
      <c r="J63" s="91" t="s">
        <v>398</v>
      </c>
      <c r="K63" s="18" t="s">
        <v>342</v>
      </c>
      <c r="L63" s="44"/>
      <c r="N63" s="258"/>
      <c r="O63" s="349">
        <v>7.0999999999999994E-2</v>
      </c>
      <c r="P63" s="258">
        <v>25</v>
      </c>
      <c r="Q63" s="258" t="s">
        <v>368</v>
      </c>
      <c r="R63" s="258"/>
      <c r="S63" s="349" t="str">
        <f>IF(U63=0,"",COUNTIF(S$13:S62,"&gt;0")+1)</f>
        <v/>
      </c>
      <c r="T63" s="349" t="str">
        <f>IF(U63=0,"",COUNTIF(T$13:T62,"&gt;0")+1)</f>
        <v/>
      </c>
      <c r="U63" s="258">
        <f t="shared" si="0"/>
        <v>0</v>
      </c>
      <c r="V63" s="357" t="str">
        <f t="shared" si="7"/>
        <v/>
      </c>
      <c r="W63" s="357" t="str">
        <f t="shared" si="8"/>
        <v/>
      </c>
      <c r="X63" s="357" t="str">
        <f t="shared" si="9"/>
        <v/>
      </c>
      <c r="Y63" s="258">
        <v>3.1E-2</v>
      </c>
      <c r="Z63" s="258" t="str">
        <f t="shared" ref="Z63:Z91" si="29">IF(A63="N","YES","")</f>
        <v>YES</v>
      </c>
      <c r="AA63" s="258" t="str">
        <f t="shared" si="26"/>
        <v/>
      </c>
      <c r="AB63" s="258" t="str">
        <f t="shared" si="27"/>
        <v/>
      </c>
      <c r="AC63" s="258" t="str">
        <f t="shared" si="28"/>
        <v/>
      </c>
      <c r="AD63" s="258">
        <f t="shared" si="11"/>
        <v>0</v>
      </c>
      <c r="AF63" s="258"/>
      <c r="AG63" s="258"/>
      <c r="AH63" s="258"/>
      <c r="AI63" s="258"/>
      <c r="AJ63" s="258"/>
      <c r="AK63" s="258"/>
    </row>
    <row r="64" spans="1:37" hidden="1">
      <c r="A64" s="94" t="s">
        <v>514</v>
      </c>
      <c r="B64" s="261"/>
      <c r="C64" s="86" t="s">
        <v>362</v>
      </c>
      <c r="D64" s="82" t="s">
        <v>36</v>
      </c>
      <c r="E64" s="275"/>
      <c r="F64" s="27">
        <v>1</v>
      </c>
      <c r="G64" s="33">
        <v>2</v>
      </c>
      <c r="H64" s="48" t="s">
        <v>272</v>
      </c>
      <c r="I64" s="141" t="s">
        <v>92</v>
      </c>
      <c r="J64" s="304" t="s">
        <v>689</v>
      </c>
      <c r="K64" s="18" t="s">
        <v>342</v>
      </c>
      <c r="L64" s="44"/>
      <c r="N64" s="258"/>
      <c r="O64" s="349">
        <v>7.0999999999999994E-2</v>
      </c>
      <c r="P64" s="258">
        <v>25</v>
      </c>
      <c r="Q64" s="258" t="s">
        <v>368</v>
      </c>
      <c r="R64" s="258"/>
      <c r="S64" s="349" t="str">
        <f>IF(U64=0,"",COUNTIF(S$13:S63,"&gt;0")+1)</f>
        <v/>
      </c>
      <c r="T64" s="349" t="str">
        <f>IF(U64=0,"",COUNTIF(T$13:T63,"&gt;0")+1)</f>
        <v/>
      </c>
      <c r="U64" s="258">
        <f t="shared" si="0"/>
        <v>0</v>
      </c>
      <c r="V64" s="357" t="str">
        <f t="shared" si="7"/>
        <v/>
      </c>
      <c r="W64" s="357" t="str">
        <f t="shared" si="8"/>
        <v/>
      </c>
      <c r="X64" s="357" t="str">
        <f t="shared" si="9"/>
        <v/>
      </c>
      <c r="Y64" s="258">
        <v>3.2000000000000001E-2</v>
      </c>
      <c r="Z64" s="258" t="str">
        <f t="shared" si="29"/>
        <v>YES</v>
      </c>
      <c r="AA64" s="258" t="str">
        <f t="shared" si="26"/>
        <v/>
      </c>
      <c r="AB64" s="258" t="str">
        <f t="shared" si="27"/>
        <v/>
      </c>
      <c r="AC64" s="258" t="str">
        <f t="shared" si="28"/>
        <v/>
      </c>
      <c r="AD64" s="258">
        <f t="shared" si="11"/>
        <v>0</v>
      </c>
      <c r="AF64" s="258"/>
      <c r="AG64" s="258"/>
      <c r="AH64" s="258"/>
      <c r="AI64" s="258"/>
      <c r="AJ64" s="258"/>
      <c r="AK64" s="258"/>
    </row>
    <row r="65" spans="1:37" hidden="1">
      <c r="A65" s="94" t="s">
        <v>514</v>
      </c>
      <c r="B65" s="261"/>
      <c r="C65" s="86" t="s">
        <v>362</v>
      </c>
      <c r="D65" s="82" t="s">
        <v>37</v>
      </c>
      <c r="E65" s="275"/>
      <c r="F65" s="33">
        <v>2</v>
      </c>
      <c r="G65" s="27">
        <v>1</v>
      </c>
      <c r="H65" s="48" t="s">
        <v>274</v>
      </c>
      <c r="I65" s="141" t="s">
        <v>93</v>
      </c>
      <c r="J65" s="38" t="s">
        <v>275</v>
      </c>
      <c r="K65" s="18" t="s">
        <v>342</v>
      </c>
      <c r="L65" s="44"/>
      <c r="N65" s="258"/>
      <c r="O65" s="349">
        <v>7.0999999999999994E-2</v>
      </c>
      <c r="P65" s="258">
        <v>25</v>
      </c>
      <c r="Q65" s="258" t="s">
        <v>368</v>
      </c>
      <c r="R65" s="258"/>
      <c r="S65" s="349" t="str">
        <f>IF(U65=0,"",COUNTIF(S$13:S64,"&gt;0")+1)</f>
        <v/>
      </c>
      <c r="T65" s="349" t="str">
        <f>IF(U65=0,"",COUNTIF(T$13:T64,"&gt;0")+1)</f>
        <v/>
      </c>
      <c r="U65" s="258">
        <f t="shared" si="0"/>
        <v>0</v>
      </c>
      <c r="V65" s="357" t="str">
        <f t="shared" si="7"/>
        <v/>
      </c>
      <c r="W65" s="357" t="str">
        <f t="shared" si="8"/>
        <v/>
      </c>
      <c r="X65" s="357" t="str">
        <f t="shared" si="9"/>
        <v/>
      </c>
      <c r="Y65" s="258">
        <v>3.3000000000000002E-2</v>
      </c>
      <c r="Z65" s="258" t="str">
        <f t="shared" si="29"/>
        <v>YES</v>
      </c>
      <c r="AA65" s="258" t="str">
        <f t="shared" si="26"/>
        <v/>
      </c>
      <c r="AB65" s="258" t="str">
        <f t="shared" si="27"/>
        <v/>
      </c>
      <c r="AC65" s="258" t="str">
        <f t="shared" si="28"/>
        <v/>
      </c>
      <c r="AD65" s="258">
        <f t="shared" si="11"/>
        <v>0</v>
      </c>
      <c r="AF65" s="258"/>
      <c r="AG65" s="258"/>
      <c r="AH65" s="258"/>
      <c r="AI65" s="258"/>
      <c r="AJ65" s="258"/>
      <c r="AK65" s="258"/>
    </row>
    <row r="66" spans="1:37" hidden="1">
      <c r="A66" s="94" t="s">
        <v>514</v>
      </c>
      <c r="B66" s="261"/>
      <c r="C66" s="86" t="s">
        <v>362</v>
      </c>
      <c r="D66" s="82" t="s">
        <v>38</v>
      </c>
      <c r="E66" s="275"/>
      <c r="F66" s="33">
        <v>2</v>
      </c>
      <c r="G66" s="27">
        <v>1</v>
      </c>
      <c r="H66" s="48" t="s">
        <v>276</v>
      </c>
      <c r="I66" s="141" t="s">
        <v>94</v>
      </c>
      <c r="J66" s="38" t="s">
        <v>277</v>
      </c>
      <c r="K66" s="18" t="s">
        <v>342</v>
      </c>
      <c r="L66" s="44"/>
      <c r="N66" s="258"/>
      <c r="O66" s="349">
        <v>7.0999999999999994E-2</v>
      </c>
      <c r="P66" s="258">
        <v>25</v>
      </c>
      <c r="Q66" s="258" t="s">
        <v>368</v>
      </c>
      <c r="R66" s="258"/>
      <c r="S66" s="349" t="str">
        <f>IF(U66=0,"",COUNTIF(S$13:S65,"&gt;0")+1)</f>
        <v/>
      </c>
      <c r="T66" s="349" t="str">
        <f>IF(U66=0,"",COUNTIF(T$13:T65,"&gt;0")+1)</f>
        <v/>
      </c>
      <c r="U66" s="258">
        <f t="shared" ref="U66:U91" si="30">B66+AD66</f>
        <v>0</v>
      </c>
      <c r="V66" s="357" t="str">
        <f t="shared" si="7"/>
        <v/>
      </c>
      <c r="W66" s="357" t="str">
        <f t="shared" si="8"/>
        <v/>
      </c>
      <c r="X66" s="357" t="str">
        <f t="shared" si="9"/>
        <v/>
      </c>
      <c r="Y66" s="258">
        <v>3.4000000000000002E-2</v>
      </c>
      <c r="Z66" s="258" t="str">
        <f t="shared" si="29"/>
        <v>YES</v>
      </c>
      <c r="AA66" s="258" t="str">
        <f t="shared" si="26"/>
        <v/>
      </c>
      <c r="AB66" s="258" t="str">
        <f t="shared" si="27"/>
        <v/>
      </c>
      <c r="AC66" s="258" t="str">
        <f t="shared" si="28"/>
        <v/>
      </c>
      <c r="AD66" s="258">
        <f t="shared" si="11"/>
        <v>0</v>
      </c>
      <c r="AF66" s="258"/>
      <c r="AG66" s="258"/>
      <c r="AH66" s="258"/>
      <c r="AI66" s="258"/>
      <c r="AJ66" s="258"/>
      <c r="AK66" s="258"/>
    </row>
    <row r="67" spans="1:37">
      <c r="A67" s="95" t="s">
        <v>513</v>
      </c>
      <c r="B67" s="261"/>
      <c r="C67" s="86" t="s">
        <v>362</v>
      </c>
      <c r="D67" s="82" t="s">
        <v>39</v>
      </c>
      <c r="E67" s="275"/>
      <c r="F67" s="33">
        <v>2</v>
      </c>
      <c r="G67" s="27">
        <v>1</v>
      </c>
      <c r="H67" s="48" t="s">
        <v>278</v>
      </c>
      <c r="I67" s="141" t="s">
        <v>95</v>
      </c>
      <c r="J67" s="38" t="s">
        <v>279</v>
      </c>
      <c r="K67" s="18" t="s">
        <v>342</v>
      </c>
      <c r="L67" s="44" t="s">
        <v>346</v>
      </c>
      <c r="N67" s="258"/>
      <c r="O67" s="349">
        <v>7.0999999999999994E-2</v>
      </c>
      <c r="P67" s="258">
        <v>25</v>
      </c>
      <c r="Q67" s="258" t="s">
        <v>368</v>
      </c>
      <c r="R67" s="258">
        <v>44</v>
      </c>
      <c r="S67" s="349" t="str">
        <f>IF(U67=0,"",COUNTIF(S$13:S66,"&gt;0")+1)</f>
        <v/>
      </c>
      <c r="T67" s="349" t="str">
        <f>IF(U67=0,"",COUNTIF(T$13:T66,"&gt;0")+1)</f>
        <v/>
      </c>
      <c r="U67" s="258">
        <f t="shared" si="30"/>
        <v>0</v>
      </c>
      <c r="V67" s="357">
        <f t="shared" si="7"/>
        <v>4.0350000000000001</v>
      </c>
      <c r="W67" s="357" t="str">
        <f t="shared" si="8"/>
        <v/>
      </c>
      <c r="X67" s="357">
        <f t="shared" si="9"/>
        <v>4.0350000000000001</v>
      </c>
      <c r="Y67" s="258">
        <v>3.5000000000000003E-2</v>
      </c>
      <c r="Z67" s="258" t="str">
        <f t="shared" si="29"/>
        <v/>
      </c>
      <c r="AA67" s="258">
        <f t="shared" si="26"/>
        <v>19</v>
      </c>
      <c r="AB67" s="258" t="str">
        <f t="shared" si="27"/>
        <v/>
      </c>
      <c r="AC67" s="258">
        <f t="shared" si="28"/>
        <v>18</v>
      </c>
      <c r="AD67" s="258">
        <f t="shared" si="11"/>
        <v>0</v>
      </c>
      <c r="AF67" s="258"/>
      <c r="AG67" s="258"/>
      <c r="AH67" s="258"/>
      <c r="AI67" s="258"/>
      <c r="AJ67" s="258"/>
      <c r="AK67" s="258"/>
    </row>
    <row r="68" spans="1:37">
      <c r="A68" s="95" t="s">
        <v>513</v>
      </c>
      <c r="B68" s="261"/>
      <c r="C68" s="86" t="s">
        <v>362</v>
      </c>
      <c r="D68" s="82" t="s">
        <v>40</v>
      </c>
      <c r="E68" s="275"/>
      <c r="F68" s="27">
        <v>1</v>
      </c>
      <c r="G68" s="27">
        <v>1</v>
      </c>
      <c r="H68" s="48" t="s">
        <v>280</v>
      </c>
      <c r="I68" s="141" t="s">
        <v>96</v>
      </c>
      <c r="J68" s="38" t="s">
        <v>281</v>
      </c>
      <c r="K68" s="18" t="s">
        <v>342</v>
      </c>
      <c r="L68" s="44"/>
      <c r="N68" s="258"/>
      <c r="O68" s="349">
        <v>7.0999999999999994E-2</v>
      </c>
      <c r="P68" s="258">
        <v>25</v>
      </c>
      <c r="Q68" s="258" t="s">
        <v>368</v>
      </c>
      <c r="R68" s="258">
        <v>45</v>
      </c>
      <c r="S68" s="349" t="str">
        <f>IF(U68=0,"",COUNTIF(S$13:S67,"&gt;0")+1)</f>
        <v/>
      </c>
      <c r="T68" s="349" t="str">
        <f>IF(U68=0,"",COUNTIF(T$13:T67,"&gt;0")+1)</f>
        <v/>
      </c>
      <c r="U68" s="258">
        <f t="shared" si="30"/>
        <v>0</v>
      </c>
      <c r="V68" s="357">
        <f t="shared" si="7"/>
        <v>2.536</v>
      </c>
      <c r="W68" s="357" t="str">
        <f t="shared" si="8"/>
        <v/>
      </c>
      <c r="X68" s="357">
        <f t="shared" si="9"/>
        <v>2.536</v>
      </c>
      <c r="Y68" s="258">
        <v>3.5999999999999997E-2</v>
      </c>
      <c r="Z68" s="258" t="str">
        <f t="shared" si="29"/>
        <v/>
      </c>
      <c r="AA68" s="258">
        <f t="shared" si="26"/>
        <v>5</v>
      </c>
      <c r="AB68" s="258" t="str">
        <f t="shared" si="27"/>
        <v/>
      </c>
      <c r="AC68" s="258">
        <f t="shared" si="28"/>
        <v>4</v>
      </c>
      <c r="AD68" s="258">
        <f t="shared" si="11"/>
        <v>0</v>
      </c>
      <c r="AF68" s="258"/>
      <c r="AG68" s="258"/>
      <c r="AH68" s="258"/>
      <c r="AI68" s="258"/>
      <c r="AJ68" s="258"/>
      <c r="AK68" s="258"/>
    </row>
    <row r="69" spans="1:37">
      <c r="A69" s="95" t="s">
        <v>513</v>
      </c>
      <c r="B69" s="261"/>
      <c r="C69" s="86" t="s">
        <v>362</v>
      </c>
      <c r="D69" s="82" t="s">
        <v>41</v>
      </c>
      <c r="E69" s="275" t="s">
        <v>688</v>
      </c>
      <c r="F69" s="27">
        <v>1</v>
      </c>
      <c r="G69" s="33">
        <v>2</v>
      </c>
      <c r="H69" s="48" t="s">
        <v>282</v>
      </c>
      <c r="I69" s="141" t="s">
        <v>97</v>
      </c>
      <c r="J69" s="38" t="s">
        <v>283</v>
      </c>
      <c r="K69" s="18" t="s">
        <v>342</v>
      </c>
      <c r="L69" s="44" t="s">
        <v>346</v>
      </c>
      <c r="N69" s="258"/>
      <c r="O69" s="349">
        <v>7.0999999999999994E-2</v>
      </c>
      <c r="P69" s="258">
        <v>35</v>
      </c>
      <c r="Q69" s="258" t="s">
        <v>368</v>
      </c>
      <c r="R69" s="258">
        <v>46</v>
      </c>
      <c r="S69" s="349" t="str">
        <f>IF(U69=0,"",COUNTIF(S$13:S68,"&gt;0")+1)</f>
        <v/>
      </c>
      <c r="T69" s="349" t="str">
        <f>IF(U69=0,"",COUNTIF(T$13:T68,"&gt;0")+1)</f>
        <v/>
      </c>
      <c r="U69" s="258">
        <f t="shared" si="30"/>
        <v>0</v>
      </c>
      <c r="V69" s="357">
        <f t="shared" si="7"/>
        <v>3.5369999999999999</v>
      </c>
      <c r="W69" s="357" t="str">
        <f t="shared" si="8"/>
        <v/>
      </c>
      <c r="X69" s="357">
        <f t="shared" si="9"/>
        <v>3.5369999999999999</v>
      </c>
      <c r="Y69" s="258">
        <v>3.6999999999999998E-2</v>
      </c>
      <c r="Z69" s="258" t="str">
        <f t="shared" si="29"/>
        <v/>
      </c>
      <c r="AA69" s="258">
        <f t="shared" si="26"/>
        <v>14</v>
      </c>
      <c r="AB69" s="258" t="str">
        <f t="shared" si="27"/>
        <v/>
      </c>
      <c r="AC69" s="258">
        <f t="shared" si="28"/>
        <v>13</v>
      </c>
      <c r="AD69" s="258">
        <f t="shared" si="11"/>
        <v>0</v>
      </c>
      <c r="AF69" s="258"/>
      <c r="AG69" s="258"/>
      <c r="AH69" s="258"/>
      <c r="AI69" s="258"/>
      <c r="AJ69" s="258"/>
      <c r="AK69" s="258"/>
    </row>
    <row r="70" spans="1:37">
      <c r="A70" s="95" t="s">
        <v>513</v>
      </c>
      <c r="B70" s="261"/>
      <c r="C70" s="86" t="s">
        <v>362</v>
      </c>
      <c r="D70" s="82" t="s">
        <v>42</v>
      </c>
      <c r="E70" s="275" t="s">
        <v>688</v>
      </c>
      <c r="F70" s="34">
        <v>3</v>
      </c>
      <c r="G70" s="27">
        <v>1</v>
      </c>
      <c r="H70" s="48" t="s">
        <v>284</v>
      </c>
      <c r="I70" s="141" t="s">
        <v>98</v>
      </c>
      <c r="J70" s="38" t="s">
        <v>285</v>
      </c>
      <c r="K70" s="18">
        <v>1</v>
      </c>
      <c r="L70" s="44"/>
      <c r="N70" s="258"/>
      <c r="O70" s="349">
        <v>7.0999999999999994E-2</v>
      </c>
      <c r="P70" s="258">
        <v>25</v>
      </c>
      <c r="Q70" s="258" t="s">
        <v>368</v>
      </c>
      <c r="R70" s="258">
        <v>47</v>
      </c>
      <c r="S70" s="349" t="str">
        <f>IF(U70=0,"",COUNTIF(S$13:S69,"&gt;0")+1)</f>
        <v/>
      </c>
      <c r="T70" s="349" t="str">
        <f>IF(U70=0,"",COUNTIF(T$13:T69,"&gt;0")+1)</f>
        <v/>
      </c>
      <c r="U70" s="258">
        <f t="shared" si="30"/>
        <v>0</v>
      </c>
      <c r="V70" s="357">
        <f t="shared" si="7"/>
        <v>5.5380000000000003</v>
      </c>
      <c r="W70" s="357">
        <f t="shared" si="8"/>
        <v>5.5380000000000003</v>
      </c>
      <c r="X70" s="357" t="str">
        <f t="shared" si="9"/>
        <v/>
      </c>
      <c r="Y70" s="258">
        <v>3.7999999999999999E-2</v>
      </c>
      <c r="Z70" s="258" t="str">
        <f t="shared" si="29"/>
        <v/>
      </c>
      <c r="AA70" s="258">
        <f t="shared" si="26"/>
        <v>31</v>
      </c>
      <c r="AB70" s="258">
        <f t="shared" si="27"/>
        <v>2</v>
      </c>
      <c r="AC70" s="258" t="str">
        <f t="shared" si="28"/>
        <v/>
      </c>
      <c r="AD70" s="258">
        <f t="shared" si="11"/>
        <v>0</v>
      </c>
      <c r="AF70" s="258"/>
      <c r="AG70" s="258"/>
      <c r="AH70" s="258"/>
      <c r="AI70" s="258"/>
      <c r="AJ70" s="258"/>
      <c r="AK70" s="258"/>
    </row>
    <row r="71" spans="1:37">
      <c r="A71" s="95" t="s">
        <v>513</v>
      </c>
      <c r="B71" s="261"/>
      <c r="C71" s="86" t="s">
        <v>362</v>
      </c>
      <c r="D71" s="82" t="s">
        <v>43</v>
      </c>
      <c r="E71" s="275" t="s">
        <v>688</v>
      </c>
      <c r="F71" s="34">
        <v>3</v>
      </c>
      <c r="G71" s="33">
        <v>2</v>
      </c>
      <c r="H71" s="48" t="s">
        <v>286</v>
      </c>
      <c r="I71" s="141" t="s">
        <v>99</v>
      </c>
      <c r="J71" s="38" t="s">
        <v>287</v>
      </c>
      <c r="K71" s="18">
        <v>1</v>
      </c>
      <c r="L71" s="44"/>
      <c r="N71" s="258"/>
      <c r="O71" s="349">
        <v>7.0999999999999994E-2</v>
      </c>
      <c r="P71" s="258">
        <v>25</v>
      </c>
      <c r="Q71" s="258" t="s">
        <v>368</v>
      </c>
      <c r="R71" s="258">
        <v>48</v>
      </c>
      <c r="S71" s="349" t="str">
        <f>IF(U71=0,"",COUNTIF(S$13:S70,"&gt;0")+1)</f>
        <v/>
      </c>
      <c r="T71" s="349" t="str">
        <f>IF(U71=0,"",COUNTIF(T$13:T70,"&gt;0")+1)</f>
        <v/>
      </c>
      <c r="U71" s="258">
        <f t="shared" si="30"/>
        <v>0</v>
      </c>
      <c r="V71" s="357">
        <f t="shared" si="7"/>
        <v>6.5389999999999997</v>
      </c>
      <c r="W71" s="357">
        <f t="shared" si="8"/>
        <v>6.5389999999999997</v>
      </c>
      <c r="X71" s="357" t="str">
        <f t="shared" si="9"/>
        <v/>
      </c>
      <c r="Y71" s="258">
        <v>3.9E-2</v>
      </c>
      <c r="Z71" s="258" t="str">
        <f t="shared" si="29"/>
        <v/>
      </c>
      <c r="AA71" s="258">
        <f t="shared" si="26"/>
        <v>35</v>
      </c>
      <c r="AB71" s="258">
        <f t="shared" si="27"/>
        <v>4</v>
      </c>
      <c r="AC71" s="258" t="str">
        <f t="shared" si="28"/>
        <v/>
      </c>
      <c r="AD71" s="258">
        <f t="shared" si="11"/>
        <v>0</v>
      </c>
      <c r="AF71" s="258"/>
      <c r="AG71" s="258"/>
      <c r="AH71" s="258"/>
      <c r="AI71" s="258"/>
      <c r="AJ71" s="258"/>
      <c r="AK71" s="258"/>
    </row>
    <row r="72" spans="1:37">
      <c r="A72" s="95" t="s">
        <v>513</v>
      </c>
      <c r="B72" s="261"/>
      <c r="C72" s="86" t="s">
        <v>362</v>
      </c>
      <c r="D72" s="82" t="s">
        <v>44</v>
      </c>
      <c r="E72" s="275"/>
      <c r="F72" s="27">
        <v>1</v>
      </c>
      <c r="G72" s="27">
        <v>1</v>
      </c>
      <c r="H72" s="48" t="s">
        <v>288</v>
      </c>
      <c r="I72" s="141" t="s">
        <v>100</v>
      </c>
      <c r="J72" s="38" t="s">
        <v>289</v>
      </c>
      <c r="K72" s="18" t="s">
        <v>342</v>
      </c>
      <c r="L72" s="44" t="s">
        <v>346</v>
      </c>
      <c r="N72" s="258"/>
      <c r="O72" s="349">
        <v>7.0999999999999994E-2</v>
      </c>
      <c r="P72" s="258">
        <v>25</v>
      </c>
      <c r="Q72" s="258" t="s">
        <v>368</v>
      </c>
      <c r="R72" s="258">
        <v>49</v>
      </c>
      <c r="S72" s="349" t="str">
        <f>IF(U72=0,"",COUNTIF(S$13:S71,"&gt;0")+1)</f>
        <v/>
      </c>
      <c r="T72" s="349" t="str">
        <f>IF(U72=0,"",COUNTIF(T$13:T71,"&gt;0")+1)</f>
        <v/>
      </c>
      <c r="U72" s="258">
        <f t="shared" si="30"/>
        <v>0</v>
      </c>
      <c r="V72" s="357">
        <f t="shared" si="7"/>
        <v>2.54</v>
      </c>
      <c r="W72" s="357" t="str">
        <f t="shared" si="8"/>
        <v/>
      </c>
      <c r="X72" s="357">
        <f t="shared" si="9"/>
        <v>2.54</v>
      </c>
      <c r="Y72" s="258">
        <v>0.04</v>
      </c>
      <c r="Z72" s="258" t="str">
        <f t="shared" si="29"/>
        <v/>
      </c>
      <c r="AA72" s="258">
        <f t="shared" si="26"/>
        <v>6</v>
      </c>
      <c r="AB72" s="258" t="str">
        <f t="shared" si="27"/>
        <v/>
      </c>
      <c r="AC72" s="258">
        <f t="shared" si="28"/>
        <v>5</v>
      </c>
      <c r="AD72" s="258">
        <f t="shared" si="11"/>
        <v>0</v>
      </c>
      <c r="AF72" s="258"/>
      <c r="AG72" s="258"/>
      <c r="AH72" s="258"/>
      <c r="AI72" s="258"/>
      <c r="AJ72" s="258"/>
      <c r="AK72" s="258"/>
    </row>
    <row r="73" spans="1:37" hidden="1">
      <c r="A73" s="94" t="s">
        <v>514</v>
      </c>
      <c r="B73" s="261"/>
      <c r="C73" s="86" t="s">
        <v>362</v>
      </c>
      <c r="D73" s="82" t="s">
        <v>45</v>
      </c>
      <c r="E73" s="275" t="s">
        <v>688</v>
      </c>
      <c r="F73" s="33">
        <v>2</v>
      </c>
      <c r="G73" s="34">
        <v>3</v>
      </c>
      <c r="H73" s="48" t="s">
        <v>290</v>
      </c>
      <c r="I73" s="141" t="s">
        <v>719</v>
      </c>
      <c r="J73" s="38" t="s">
        <v>291</v>
      </c>
      <c r="K73" s="18" t="s">
        <v>342</v>
      </c>
      <c r="L73" s="44" t="s">
        <v>346</v>
      </c>
      <c r="N73" s="258"/>
      <c r="O73" s="349">
        <v>7.0999999999999994E-2</v>
      </c>
      <c r="P73" s="258">
        <v>25</v>
      </c>
      <c r="Q73" s="258" t="s">
        <v>368</v>
      </c>
      <c r="R73" s="258"/>
      <c r="S73" s="349" t="str">
        <f>IF(U73=0,"",COUNTIF(S$13:S72,"&gt;0")+1)</f>
        <v/>
      </c>
      <c r="T73" s="349" t="str">
        <f>IF(U73=0,"",COUNTIF(T$13:T72,"&gt;0")+1)</f>
        <v/>
      </c>
      <c r="U73" s="258">
        <f t="shared" si="30"/>
        <v>0</v>
      </c>
      <c r="V73" s="357" t="str">
        <f t="shared" si="7"/>
        <v/>
      </c>
      <c r="W73" s="357" t="str">
        <f t="shared" si="8"/>
        <v/>
      </c>
      <c r="X73" s="357" t="str">
        <f t="shared" si="9"/>
        <v/>
      </c>
      <c r="Y73" s="258">
        <v>4.1000000000000002E-2</v>
      </c>
      <c r="Z73" s="258" t="str">
        <f t="shared" si="29"/>
        <v>YES</v>
      </c>
      <c r="AA73" s="258" t="str">
        <f t="shared" si="26"/>
        <v/>
      </c>
      <c r="AB73" s="258" t="str">
        <f t="shared" si="27"/>
        <v/>
      </c>
      <c r="AC73" s="258" t="str">
        <f t="shared" si="28"/>
        <v/>
      </c>
      <c r="AD73" s="258">
        <f t="shared" si="11"/>
        <v>0</v>
      </c>
      <c r="AF73" s="258"/>
      <c r="AG73" s="258"/>
      <c r="AH73" s="258"/>
      <c r="AI73" s="258"/>
      <c r="AJ73" s="258"/>
      <c r="AK73" s="258"/>
    </row>
    <row r="74" spans="1:37" hidden="1">
      <c r="A74" s="94" t="s">
        <v>514</v>
      </c>
      <c r="B74" s="261"/>
      <c r="C74" s="86" t="s">
        <v>362</v>
      </c>
      <c r="D74" s="82" t="s">
        <v>46</v>
      </c>
      <c r="E74" s="275" t="s">
        <v>688</v>
      </c>
      <c r="F74" s="34">
        <v>3</v>
      </c>
      <c r="G74" s="33">
        <v>2</v>
      </c>
      <c r="H74" s="48" t="s">
        <v>292</v>
      </c>
      <c r="I74" s="141" t="s">
        <v>101</v>
      </c>
      <c r="J74" s="38" t="s">
        <v>293</v>
      </c>
      <c r="K74" s="18" t="s">
        <v>342</v>
      </c>
      <c r="L74" s="44"/>
      <c r="N74" s="258"/>
      <c r="O74" s="349">
        <v>7.0999999999999994E-2</v>
      </c>
      <c r="P74" s="258">
        <v>25</v>
      </c>
      <c r="Q74" s="258" t="s">
        <v>368</v>
      </c>
      <c r="R74" s="258"/>
      <c r="S74" s="349" t="str">
        <f>IF(U74=0,"",COUNTIF(S$13:S73,"&gt;0")+1)</f>
        <v/>
      </c>
      <c r="T74" s="349" t="str">
        <f>IF(U74=0,"",COUNTIF(T$13:T73,"&gt;0")+1)</f>
        <v/>
      </c>
      <c r="U74" s="258">
        <f t="shared" si="30"/>
        <v>0</v>
      </c>
      <c r="V74" s="357" t="str">
        <f t="shared" si="7"/>
        <v/>
      </c>
      <c r="W74" s="357" t="str">
        <f t="shared" si="8"/>
        <v/>
      </c>
      <c r="X74" s="357" t="str">
        <f t="shared" si="9"/>
        <v/>
      </c>
      <c r="Y74" s="258">
        <v>4.2000000000000003E-2</v>
      </c>
      <c r="Z74" s="258" t="str">
        <f t="shared" si="29"/>
        <v>YES</v>
      </c>
      <c r="AA74" s="258" t="str">
        <f t="shared" si="26"/>
        <v/>
      </c>
      <c r="AB74" s="258" t="str">
        <f t="shared" si="27"/>
        <v/>
      </c>
      <c r="AC74" s="258" t="str">
        <f t="shared" si="28"/>
        <v/>
      </c>
      <c r="AD74" s="258">
        <f t="shared" si="11"/>
        <v>0</v>
      </c>
      <c r="AF74" s="258"/>
      <c r="AG74" s="258"/>
      <c r="AH74" s="258"/>
      <c r="AI74" s="258"/>
      <c r="AJ74" s="258"/>
      <c r="AK74" s="258"/>
    </row>
    <row r="75" spans="1:37">
      <c r="A75" s="95" t="s">
        <v>513</v>
      </c>
      <c r="B75" s="261"/>
      <c r="C75" s="86" t="s">
        <v>362</v>
      </c>
      <c r="D75" s="82" t="s">
        <v>47</v>
      </c>
      <c r="E75" s="275"/>
      <c r="F75" s="27">
        <v>1</v>
      </c>
      <c r="G75" s="27">
        <v>1</v>
      </c>
      <c r="H75" s="48" t="s">
        <v>294</v>
      </c>
      <c r="I75" s="141" t="s">
        <v>102</v>
      </c>
      <c r="J75" s="38" t="s">
        <v>295</v>
      </c>
      <c r="K75" s="18">
        <v>2</v>
      </c>
      <c r="L75" s="44" t="s">
        <v>346</v>
      </c>
      <c r="N75" s="258"/>
      <c r="O75" s="349">
        <v>7.0999999999999994E-2</v>
      </c>
      <c r="P75" s="258">
        <v>35</v>
      </c>
      <c r="Q75" s="258" t="s">
        <v>368</v>
      </c>
      <c r="R75" s="258">
        <v>50</v>
      </c>
      <c r="S75" s="349" t="str">
        <f>IF(U75=0,"",COUNTIF(S$13:S74,"&gt;0")+1)</f>
        <v/>
      </c>
      <c r="T75" s="349" t="str">
        <f>IF(U75=0,"",COUNTIF(T$13:T74,"&gt;0")+1)</f>
        <v/>
      </c>
      <c r="U75" s="258">
        <f t="shared" si="30"/>
        <v>0</v>
      </c>
      <c r="V75" s="357">
        <f t="shared" si="7"/>
        <v>2.5430000000000001</v>
      </c>
      <c r="W75" s="357" t="str">
        <f t="shared" si="8"/>
        <v/>
      </c>
      <c r="X75" s="357">
        <f t="shared" si="9"/>
        <v>2.5430000000000001</v>
      </c>
      <c r="Y75" s="258">
        <v>4.2999999999999997E-2</v>
      </c>
      <c r="Z75" s="258" t="str">
        <f t="shared" si="29"/>
        <v/>
      </c>
      <c r="AA75" s="258">
        <f t="shared" si="26"/>
        <v>7</v>
      </c>
      <c r="AB75" s="258" t="str">
        <f t="shared" si="27"/>
        <v/>
      </c>
      <c r="AC75" s="258">
        <f t="shared" si="28"/>
        <v>6</v>
      </c>
      <c r="AD75" s="258">
        <f t="shared" si="11"/>
        <v>0</v>
      </c>
      <c r="AF75" s="258"/>
      <c r="AG75" s="258"/>
      <c r="AH75" s="258"/>
      <c r="AI75" s="258"/>
      <c r="AJ75" s="258"/>
      <c r="AK75" s="258"/>
    </row>
    <row r="76" spans="1:37">
      <c r="A76" s="95" t="s">
        <v>513</v>
      </c>
      <c r="B76" s="261"/>
      <c r="C76" s="86" t="s">
        <v>362</v>
      </c>
      <c r="D76" s="82" t="s">
        <v>48</v>
      </c>
      <c r="E76" s="275"/>
      <c r="F76" s="27">
        <v>1</v>
      </c>
      <c r="G76" s="27">
        <v>1</v>
      </c>
      <c r="H76" s="48" t="s">
        <v>296</v>
      </c>
      <c r="I76" s="141" t="s">
        <v>103</v>
      </c>
      <c r="J76" s="38" t="s">
        <v>297</v>
      </c>
      <c r="K76" s="18">
        <v>2</v>
      </c>
      <c r="L76" s="44"/>
      <c r="N76" s="258"/>
      <c r="O76" s="349">
        <v>7.0999999999999994E-2</v>
      </c>
      <c r="P76" s="258">
        <v>35</v>
      </c>
      <c r="Q76" s="258" t="s">
        <v>368</v>
      </c>
      <c r="R76" s="258">
        <v>51</v>
      </c>
      <c r="S76" s="349" t="str">
        <f>IF(U76=0,"",COUNTIF(S$13:S75,"&gt;0")+1)</f>
        <v/>
      </c>
      <c r="T76" s="349" t="str">
        <f>IF(U76=0,"",COUNTIF(T$13:T75,"&gt;0")+1)</f>
        <v/>
      </c>
      <c r="U76" s="258">
        <f t="shared" si="30"/>
        <v>0</v>
      </c>
      <c r="V76" s="357">
        <f t="shared" si="7"/>
        <v>2.544</v>
      </c>
      <c r="W76" s="357" t="str">
        <f t="shared" si="8"/>
        <v/>
      </c>
      <c r="X76" s="357">
        <f t="shared" si="9"/>
        <v>2.544</v>
      </c>
      <c r="Y76" s="258">
        <v>4.3999999999999997E-2</v>
      </c>
      <c r="Z76" s="258" t="str">
        <f t="shared" si="29"/>
        <v/>
      </c>
      <c r="AA76" s="258">
        <f t="shared" si="26"/>
        <v>8</v>
      </c>
      <c r="AB76" s="258" t="str">
        <f t="shared" si="27"/>
        <v/>
      </c>
      <c r="AC76" s="258">
        <f t="shared" si="28"/>
        <v>7</v>
      </c>
      <c r="AD76" s="258">
        <f t="shared" si="11"/>
        <v>0</v>
      </c>
      <c r="AF76" s="258"/>
      <c r="AG76" s="258"/>
      <c r="AH76" s="258"/>
      <c r="AI76" s="258"/>
      <c r="AJ76" s="258"/>
      <c r="AK76" s="258"/>
    </row>
    <row r="77" spans="1:37">
      <c r="A77" s="95" t="s">
        <v>513</v>
      </c>
      <c r="B77" s="261"/>
      <c r="C77" s="86" t="s">
        <v>362</v>
      </c>
      <c r="D77" s="82" t="s">
        <v>49</v>
      </c>
      <c r="E77" s="275"/>
      <c r="F77" s="33">
        <v>2</v>
      </c>
      <c r="G77" s="27">
        <v>1</v>
      </c>
      <c r="H77" s="48" t="s">
        <v>298</v>
      </c>
      <c r="I77" s="141" t="s">
        <v>104</v>
      </c>
      <c r="J77" s="38" t="s">
        <v>299</v>
      </c>
      <c r="K77" s="18" t="s">
        <v>342</v>
      </c>
      <c r="L77" s="44"/>
      <c r="N77" s="258"/>
      <c r="O77" s="349">
        <v>7.0999999999999994E-2</v>
      </c>
      <c r="P77" s="258">
        <v>35</v>
      </c>
      <c r="Q77" s="258" t="s">
        <v>368</v>
      </c>
      <c r="R77" s="258">
        <v>52</v>
      </c>
      <c r="S77" s="349" t="str">
        <f>IF(U77=0,"",COUNTIF(S$13:S76,"&gt;0")+1)</f>
        <v/>
      </c>
      <c r="T77" s="349" t="str">
        <f>IF(U77=0,"",COUNTIF(T$13:T76,"&gt;0")+1)</f>
        <v/>
      </c>
      <c r="U77" s="258">
        <f t="shared" si="30"/>
        <v>0</v>
      </c>
      <c r="V77" s="357">
        <f t="shared" si="7"/>
        <v>4.0449999999999999</v>
      </c>
      <c r="W77" s="357" t="str">
        <f t="shared" si="8"/>
        <v/>
      </c>
      <c r="X77" s="357">
        <f t="shared" si="9"/>
        <v>4.0449999999999999</v>
      </c>
      <c r="Y77" s="258">
        <v>4.4999999999999998E-2</v>
      </c>
      <c r="Z77" s="258" t="str">
        <f t="shared" si="29"/>
        <v/>
      </c>
      <c r="AA77" s="258">
        <f t="shared" si="26"/>
        <v>20</v>
      </c>
      <c r="AB77" s="258" t="str">
        <f t="shared" si="27"/>
        <v/>
      </c>
      <c r="AC77" s="258">
        <f t="shared" si="28"/>
        <v>19</v>
      </c>
      <c r="AD77" s="258">
        <f t="shared" si="11"/>
        <v>0</v>
      </c>
      <c r="AF77" s="258"/>
      <c r="AG77" s="258"/>
      <c r="AH77" s="258"/>
      <c r="AI77" s="258"/>
      <c r="AJ77" s="258"/>
      <c r="AK77" s="258"/>
    </row>
    <row r="78" spans="1:37" hidden="1">
      <c r="A78" s="94" t="s">
        <v>514</v>
      </c>
      <c r="B78" s="261"/>
      <c r="C78" s="86" t="s">
        <v>362</v>
      </c>
      <c r="D78" s="82" t="s">
        <v>50</v>
      </c>
      <c r="E78" s="275"/>
      <c r="F78" s="34">
        <v>3</v>
      </c>
      <c r="G78" s="75"/>
      <c r="H78" s="48" t="s">
        <v>399</v>
      </c>
      <c r="I78" s="141" t="s">
        <v>105</v>
      </c>
      <c r="J78" s="38" t="s">
        <v>400</v>
      </c>
      <c r="K78" s="18">
        <v>1</v>
      </c>
      <c r="L78" s="44"/>
      <c r="N78" s="258"/>
      <c r="O78" s="349">
        <v>7.0999999999999994E-2</v>
      </c>
      <c r="P78" s="258">
        <v>25</v>
      </c>
      <c r="Q78" s="258" t="s">
        <v>368</v>
      </c>
      <c r="R78" s="258"/>
      <c r="S78" s="349" t="str">
        <f>IF(U78=0,"",COUNTIF(S$13:S77,"&gt;0")+1)</f>
        <v/>
      </c>
      <c r="T78" s="349" t="str">
        <f>IF(U78=0,"",COUNTIF(T$13:T77,"&gt;0")+1)</f>
        <v/>
      </c>
      <c r="U78" s="258">
        <f t="shared" si="30"/>
        <v>0</v>
      </c>
      <c r="V78" s="357" t="str">
        <f t="shared" si="7"/>
        <v/>
      </c>
      <c r="W78" s="357" t="str">
        <f t="shared" si="8"/>
        <v/>
      </c>
      <c r="X78" s="357" t="str">
        <f t="shared" si="9"/>
        <v/>
      </c>
      <c r="Y78" s="258">
        <v>4.5999999999999999E-2</v>
      </c>
      <c r="Z78" s="258" t="str">
        <f t="shared" si="29"/>
        <v>YES</v>
      </c>
      <c r="AA78" s="258" t="str">
        <f t="shared" si="26"/>
        <v/>
      </c>
      <c r="AB78" s="258" t="str">
        <f t="shared" si="27"/>
        <v/>
      </c>
      <c r="AC78" s="258" t="str">
        <f t="shared" si="28"/>
        <v/>
      </c>
      <c r="AD78" s="258">
        <f t="shared" si="11"/>
        <v>0</v>
      </c>
      <c r="AF78" s="258"/>
      <c r="AG78" s="258"/>
      <c r="AH78" s="258"/>
      <c r="AI78" s="258"/>
      <c r="AJ78" s="258"/>
      <c r="AK78" s="258"/>
    </row>
    <row r="79" spans="1:37">
      <c r="A79" s="95" t="s">
        <v>513</v>
      </c>
      <c r="B79" s="261"/>
      <c r="C79" s="86" t="s">
        <v>362</v>
      </c>
      <c r="D79" s="82" t="s">
        <v>51</v>
      </c>
      <c r="E79" s="275"/>
      <c r="F79" s="33">
        <v>2</v>
      </c>
      <c r="G79" s="27">
        <v>1</v>
      </c>
      <c r="H79" s="48" t="s">
        <v>300</v>
      </c>
      <c r="I79" s="141" t="s">
        <v>106</v>
      </c>
      <c r="J79" s="38" t="s">
        <v>301</v>
      </c>
      <c r="K79" s="18" t="s">
        <v>342</v>
      </c>
      <c r="L79" s="44"/>
      <c r="N79" s="258"/>
      <c r="O79" s="349">
        <v>7.0999999999999994E-2</v>
      </c>
      <c r="P79" s="258">
        <v>35</v>
      </c>
      <c r="Q79" s="258" t="s">
        <v>368</v>
      </c>
      <c r="R79" s="258">
        <v>53</v>
      </c>
      <c r="S79" s="349" t="str">
        <f>IF(U79=0,"",COUNTIF(S$13:S78,"&gt;0")+1)</f>
        <v/>
      </c>
      <c r="T79" s="349" t="str">
        <f>IF(U79=0,"",COUNTIF(T$13:T78,"&gt;0")+1)</f>
        <v/>
      </c>
      <c r="U79" s="258">
        <f t="shared" si="30"/>
        <v>0</v>
      </c>
      <c r="V79" s="357">
        <f t="shared" si="7"/>
        <v>4.0469999999999997</v>
      </c>
      <c r="W79" s="357" t="str">
        <f t="shared" si="8"/>
        <v/>
      </c>
      <c r="X79" s="357">
        <f t="shared" si="9"/>
        <v>4.0469999999999997</v>
      </c>
      <c r="Y79" s="258">
        <v>4.7E-2</v>
      </c>
      <c r="Z79" s="258" t="str">
        <f t="shared" si="29"/>
        <v/>
      </c>
      <c r="AA79" s="258">
        <f t="shared" si="26"/>
        <v>21</v>
      </c>
      <c r="AB79" s="258" t="str">
        <f t="shared" si="27"/>
        <v/>
      </c>
      <c r="AC79" s="258">
        <f t="shared" si="28"/>
        <v>20</v>
      </c>
      <c r="AD79" s="258">
        <f t="shared" si="11"/>
        <v>0</v>
      </c>
      <c r="AF79" s="258"/>
      <c r="AG79" s="258"/>
      <c r="AH79" s="258"/>
      <c r="AI79" s="258"/>
      <c r="AJ79" s="258"/>
      <c r="AK79" s="258"/>
    </row>
    <row r="80" spans="1:37">
      <c r="A80" s="95" t="s">
        <v>513</v>
      </c>
      <c r="B80" s="261"/>
      <c r="C80" s="86" t="s">
        <v>362</v>
      </c>
      <c r="D80" s="82" t="s">
        <v>52</v>
      </c>
      <c r="E80" s="275"/>
      <c r="F80" s="33">
        <v>2</v>
      </c>
      <c r="G80" s="33">
        <v>2</v>
      </c>
      <c r="H80" s="50" t="s">
        <v>401</v>
      </c>
      <c r="I80" s="141" t="s">
        <v>107</v>
      </c>
      <c r="J80" s="38" t="s">
        <v>402</v>
      </c>
      <c r="K80" s="18" t="s">
        <v>341</v>
      </c>
      <c r="L80" s="44" t="s">
        <v>346</v>
      </c>
      <c r="N80" s="258"/>
      <c r="O80" s="349">
        <v>7.0999999999999994E-2</v>
      </c>
      <c r="P80" s="258">
        <v>25</v>
      </c>
      <c r="Q80" s="258" t="s">
        <v>368</v>
      </c>
      <c r="R80" s="258">
        <v>54</v>
      </c>
      <c r="S80" s="349" t="str">
        <f>IF(U80=0,"",COUNTIF(S$13:S79,"&gt;0")+1)</f>
        <v/>
      </c>
      <c r="T80" s="349" t="str">
        <f>IF(U80=0,"",COUNTIF(T$13:T79,"&gt;0")+1)</f>
        <v/>
      </c>
      <c r="U80" s="258">
        <f t="shared" si="30"/>
        <v>0</v>
      </c>
      <c r="V80" s="357">
        <f t="shared" si="7"/>
        <v>5.048</v>
      </c>
      <c r="W80" s="357" t="str">
        <f t="shared" si="8"/>
        <v/>
      </c>
      <c r="X80" s="357">
        <f t="shared" si="9"/>
        <v>5.048</v>
      </c>
      <c r="Y80" s="258">
        <v>4.8000000000000001E-2</v>
      </c>
      <c r="Z80" s="258" t="str">
        <f t="shared" si="29"/>
        <v/>
      </c>
      <c r="AA80" s="258">
        <f t="shared" si="26"/>
        <v>26</v>
      </c>
      <c r="AB80" s="258" t="str">
        <f t="shared" si="27"/>
        <v/>
      </c>
      <c r="AC80" s="258">
        <f t="shared" si="28"/>
        <v>25</v>
      </c>
      <c r="AD80" s="258">
        <f t="shared" si="11"/>
        <v>0</v>
      </c>
      <c r="AF80" s="258"/>
      <c r="AG80" s="258"/>
      <c r="AH80" s="258"/>
      <c r="AI80" s="258"/>
      <c r="AJ80" s="258"/>
      <c r="AK80" s="258"/>
    </row>
    <row r="81" spans="1:37" hidden="1">
      <c r="A81" s="94" t="s">
        <v>514</v>
      </c>
      <c r="B81" s="261"/>
      <c r="C81" s="86" t="s">
        <v>362</v>
      </c>
      <c r="D81" s="82" t="s">
        <v>53</v>
      </c>
      <c r="E81" s="275"/>
      <c r="F81" s="34">
        <v>3</v>
      </c>
      <c r="G81" s="33">
        <v>2</v>
      </c>
      <c r="H81" s="48" t="s">
        <v>302</v>
      </c>
      <c r="I81" s="141" t="s">
        <v>718</v>
      </c>
      <c r="J81" s="38" t="s">
        <v>303</v>
      </c>
      <c r="K81" s="18">
        <v>2</v>
      </c>
      <c r="L81" s="44"/>
      <c r="N81" s="258"/>
      <c r="O81" s="349">
        <v>7.0999999999999994E-2</v>
      </c>
      <c r="P81" s="258">
        <v>25</v>
      </c>
      <c r="Q81" s="258" t="s">
        <v>368</v>
      </c>
      <c r="R81" s="258"/>
      <c r="S81" s="349" t="str">
        <f>IF(U81=0,"",COUNTIF(S$13:S80,"&gt;0")+1)</f>
        <v/>
      </c>
      <c r="T81" s="349" t="str">
        <f>IF(U81=0,"",COUNTIF(T$13:T80,"&gt;0")+1)</f>
        <v/>
      </c>
      <c r="U81" s="258">
        <f t="shared" si="30"/>
        <v>0</v>
      </c>
      <c r="V81" s="357" t="str">
        <f t="shared" si="7"/>
        <v/>
      </c>
      <c r="W81" s="357" t="str">
        <f t="shared" si="8"/>
        <v/>
      </c>
      <c r="X81" s="357" t="str">
        <f t="shared" si="9"/>
        <v/>
      </c>
      <c r="Y81" s="258">
        <v>4.9000000000000002E-2</v>
      </c>
      <c r="Z81" s="258" t="str">
        <f t="shared" si="29"/>
        <v>YES</v>
      </c>
      <c r="AA81" s="258" t="str">
        <f t="shared" si="26"/>
        <v/>
      </c>
      <c r="AB81" s="258" t="str">
        <f t="shared" si="27"/>
        <v/>
      </c>
      <c r="AC81" s="258" t="str">
        <f t="shared" si="28"/>
        <v/>
      </c>
      <c r="AD81" s="258">
        <f t="shared" si="11"/>
        <v>0</v>
      </c>
      <c r="AF81" s="258"/>
      <c r="AG81" s="258"/>
      <c r="AH81" s="258"/>
      <c r="AI81" s="258"/>
      <c r="AJ81" s="258"/>
      <c r="AK81" s="258"/>
    </row>
    <row r="82" spans="1:37">
      <c r="A82" s="95" t="s">
        <v>513</v>
      </c>
      <c r="B82" s="261"/>
      <c r="C82" s="86" t="s">
        <v>362</v>
      </c>
      <c r="D82" s="82" t="s">
        <v>54</v>
      </c>
      <c r="E82" s="275"/>
      <c r="F82" s="34">
        <v>3</v>
      </c>
      <c r="G82" s="33">
        <v>2</v>
      </c>
      <c r="H82" s="48" t="s">
        <v>730</v>
      </c>
      <c r="I82" s="141" t="s">
        <v>108</v>
      </c>
      <c r="J82" s="38" t="s">
        <v>736</v>
      </c>
      <c r="K82" s="18">
        <v>2</v>
      </c>
      <c r="L82" s="44"/>
      <c r="N82" s="258"/>
      <c r="O82" s="349">
        <v>7.0999999999999994E-2</v>
      </c>
      <c r="P82" s="258">
        <v>25</v>
      </c>
      <c r="Q82" s="258" t="s">
        <v>368</v>
      </c>
      <c r="R82" s="258">
        <v>55</v>
      </c>
      <c r="S82" s="349" t="str">
        <f>IF(U82=0,"",COUNTIF(S$13:S81,"&gt;0")+1)</f>
        <v/>
      </c>
      <c r="T82" s="349" t="str">
        <f>IF(U82=0,"",COUNTIF(T$13:T81,"&gt;0")+1)</f>
        <v/>
      </c>
      <c r="U82" s="258">
        <f t="shared" si="30"/>
        <v>0</v>
      </c>
      <c r="V82" s="357">
        <f t="shared" si="7"/>
        <v>6.55</v>
      </c>
      <c r="W82" s="357" t="str">
        <f t="shared" si="8"/>
        <v/>
      </c>
      <c r="X82" s="357">
        <f t="shared" si="9"/>
        <v>6.55</v>
      </c>
      <c r="Y82" s="258">
        <v>0.05</v>
      </c>
      <c r="Z82" s="258" t="str">
        <f t="shared" si="29"/>
        <v/>
      </c>
      <c r="AA82" s="258">
        <f t="shared" si="26"/>
        <v>36</v>
      </c>
      <c r="AB82" s="258" t="str">
        <f t="shared" si="27"/>
        <v/>
      </c>
      <c r="AC82" s="258">
        <f t="shared" si="28"/>
        <v>32</v>
      </c>
      <c r="AD82" s="258">
        <f t="shared" si="11"/>
        <v>0</v>
      </c>
      <c r="AF82" s="258"/>
      <c r="AG82" s="258"/>
      <c r="AH82" s="258"/>
      <c r="AI82" s="258"/>
      <c r="AJ82" s="258"/>
      <c r="AK82" s="258"/>
    </row>
    <row r="83" spans="1:37">
      <c r="A83" s="95" t="s">
        <v>513</v>
      </c>
      <c r="B83" s="261"/>
      <c r="C83" s="86" t="s">
        <v>362</v>
      </c>
      <c r="D83" s="82" t="s">
        <v>55</v>
      </c>
      <c r="E83" s="275"/>
      <c r="F83" s="27">
        <v>1</v>
      </c>
      <c r="G83" s="33">
        <v>2</v>
      </c>
      <c r="H83" s="48" t="s">
        <v>304</v>
      </c>
      <c r="I83" s="141" t="s">
        <v>109</v>
      </c>
      <c r="J83" s="38" t="s">
        <v>305</v>
      </c>
      <c r="K83" s="18">
        <v>2</v>
      </c>
      <c r="L83" s="44" t="s">
        <v>346</v>
      </c>
      <c r="N83" s="258"/>
      <c r="O83" s="349">
        <v>7.0999999999999994E-2</v>
      </c>
      <c r="P83" s="258">
        <v>25</v>
      </c>
      <c r="Q83" s="258" t="s">
        <v>368</v>
      </c>
      <c r="R83" s="258">
        <v>56</v>
      </c>
      <c r="S83" s="349" t="str">
        <f>IF(U83=0,"",COUNTIF(S$13:S82,"&gt;0")+1)</f>
        <v/>
      </c>
      <c r="T83" s="349" t="str">
        <f>IF(U83=0,"",COUNTIF(T$13:T82,"&gt;0")+1)</f>
        <v/>
      </c>
      <c r="U83" s="258">
        <f t="shared" si="30"/>
        <v>0</v>
      </c>
      <c r="V83" s="357">
        <f t="shared" si="7"/>
        <v>3.5510000000000002</v>
      </c>
      <c r="W83" s="357" t="str">
        <f t="shared" si="8"/>
        <v/>
      </c>
      <c r="X83" s="357">
        <f t="shared" si="9"/>
        <v>3.5510000000000002</v>
      </c>
      <c r="Y83" s="258">
        <v>5.0999999999999997E-2</v>
      </c>
      <c r="Z83" s="258" t="str">
        <f t="shared" si="29"/>
        <v/>
      </c>
      <c r="AA83" s="258">
        <f t="shared" si="26"/>
        <v>15</v>
      </c>
      <c r="AB83" s="258" t="str">
        <f t="shared" si="27"/>
        <v/>
      </c>
      <c r="AC83" s="258">
        <f t="shared" si="28"/>
        <v>14</v>
      </c>
      <c r="AD83" s="258">
        <f t="shared" si="11"/>
        <v>0</v>
      </c>
      <c r="AF83" s="258"/>
      <c r="AG83" s="258"/>
      <c r="AH83" s="258"/>
      <c r="AI83" s="258"/>
      <c r="AJ83" s="258"/>
      <c r="AK83" s="258"/>
    </row>
    <row r="84" spans="1:37" hidden="1">
      <c r="A84" s="94" t="s">
        <v>514</v>
      </c>
      <c r="B84" s="261"/>
      <c r="C84" s="86" t="s">
        <v>362</v>
      </c>
      <c r="D84" s="82" t="s">
        <v>56</v>
      </c>
      <c r="E84" s="275"/>
      <c r="F84" s="27">
        <v>1</v>
      </c>
      <c r="G84" s="27">
        <v>1</v>
      </c>
      <c r="H84" s="48" t="s">
        <v>306</v>
      </c>
      <c r="I84" s="141" t="s">
        <v>110</v>
      </c>
      <c r="J84" s="38" t="s">
        <v>307</v>
      </c>
      <c r="K84" s="18">
        <v>2</v>
      </c>
      <c r="L84" s="44" t="s">
        <v>346</v>
      </c>
      <c r="N84" s="258"/>
      <c r="O84" s="349">
        <v>7.0999999999999994E-2</v>
      </c>
      <c r="P84" s="258">
        <v>25</v>
      </c>
      <c r="Q84" s="258" t="s">
        <v>368</v>
      </c>
      <c r="R84" s="258"/>
      <c r="S84" s="349" t="str">
        <f>IF(U84=0,"",COUNTIF(S$13:S83,"&gt;0")+1)</f>
        <v/>
      </c>
      <c r="T84" s="349" t="str">
        <f>IF(U84=0,"",COUNTIF(T$13:T83,"&gt;0")+1)</f>
        <v/>
      </c>
      <c r="U84" s="258">
        <f t="shared" si="30"/>
        <v>0</v>
      </c>
      <c r="V84" s="357" t="str">
        <f t="shared" si="7"/>
        <v/>
      </c>
      <c r="W84" s="357" t="str">
        <f t="shared" si="8"/>
        <v/>
      </c>
      <c r="X84" s="357" t="str">
        <f t="shared" si="9"/>
        <v/>
      </c>
      <c r="Y84" s="258">
        <v>5.1999999999999998E-2</v>
      </c>
      <c r="Z84" s="258" t="str">
        <f t="shared" si="29"/>
        <v>YES</v>
      </c>
      <c r="AA84" s="258" t="str">
        <f t="shared" si="26"/>
        <v/>
      </c>
      <c r="AB84" s="258" t="str">
        <f t="shared" si="27"/>
        <v/>
      </c>
      <c r="AC84" s="258" t="str">
        <f t="shared" si="28"/>
        <v/>
      </c>
      <c r="AD84" s="258">
        <f t="shared" si="11"/>
        <v>0</v>
      </c>
      <c r="AF84" s="258"/>
      <c r="AG84" s="258"/>
      <c r="AH84" s="258"/>
      <c r="AI84" s="258"/>
      <c r="AJ84" s="258"/>
      <c r="AK84" s="258"/>
    </row>
    <row r="85" spans="1:37">
      <c r="A85" s="95" t="s">
        <v>513</v>
      </c>
      <c r="B85" s="261"/>
      <c r="C85" s="86" t="s">
        <v>362</v>
      </c>
      <c r="D85" s="82" t="s">
        <v>57</v>
      </c>
      <c r="E85" s="275"/>
      <c r="F85" s="27">
        <v>1</v>
      </c>
      <c r="G85" s="27">
        <v>1</v>
      </c>
      <c r="H85" s="48" t="s">
        <v>308</v>
      </c>
      <c r="I85" s="141" t="s">
        <v>111</v>
      </c>
      <c r="J85" s="38" t="s">
        <v>309</v>
      </c>
      <c r="K85" s="18">
        <v>2</v>
      </c>
      <c r="L85" s="44" t="s">
        <v>346</v>
      </c>
      <c r="N85" s="258"/>
      <c r="O85" s="349">
        <v>7.0999999999999994E-2</v>
      </c>
      <c r="P85" s="258">
        <v>25</v>
      </c>
      <c r="Q85" s="258" t="s">
        <v>368</v>
      </c>
      <c r="R85" s="258">
        <v>57</v>
      </c>
      <c r="S85" s="349" t="str">
        <f>IF(U85=0,"",COUNTIF(S$13:S84,"&gt;0")+1)</f>
        <v/>
      </c>
      <c r="T85" s="349" t="str">
        <f>IF(U85=0,"",COUNTIF(T$13:T84,"&gt;0")+1)</f>
        <v/>
      </c>
      <c r="U85" s="258">
        <f t="shared" si="30"/>
        <v>0</v>
      </c>
      <c r="V85" s="357">
        <f t="shared" si="7"/>
        <v>2.5529999999999999</v>
      </c>
      <c r="W85" s="357" t="str">
        <f t="shared" si="8"/>
        <v/>
      </c>
      <c r="X85" s="357">
        <f t="shared" si="9"/>
        <v>2.5529999999999999</v>
      </c>
      <c r="Y85" s="258">
        <v>5.2999999999999999E-2</v>
      </c>
      <c r="Z85" s="258" t="str">
        <f t="shared" si="29"/>
        <v/>
      </c>
      <c r="AA85" s="258">
        <f t="shared" si="26"/>
        <v>9</v>
      </c>
      <c r="AB85" s="258" t="str">
        <f t="shared" si="27"/>
        <v/>
      </c>
      <c r="AC85" s="258">
        <f t="shared" si="28"/>
        <v>8</v>
      </c>
      <c r="AD85" s="258">
        <f t="shared" si="11"/>
        <v>0</v>
      </c>
      <c r="AF85" s="258"/>
      <c r="AG85" s="258"/>
      <c r="AH85" s="258"/>
      <c r="AI85" s="258"/>
      <c r="AJ85" s="258"/>
      <c r="AK85" s="258"/>
    </row>
    <row r="86" spans="1:37">
      <c r="A86" s="95" t="s">
        <v>513</v>
      </c>
      <c r="B86" s="261"/>
      <c r="C86" s="86" t="s">
        <v>362</v>
      </c>
      <c r="D86" s="82" t="s">
        <v>58</v>
      </c>
      <c r="E86" s="275" t="s">
        <v>688</v>
      </c>
      <c r="F86" s="34">
        <v>3</v>
      </c>
      <c r="G86" s="33">
        <v>2</v>
      </c>
      <c r="H86" s="48" t="s">
        <v>310</v>
      </c>
      <c r="I86" s="141" t="s">
        <v>112</v>
      </c>
      <c r="J86" s="38" t="s">
        <v>311</v>
      </c>
      <c r="K86" s="18" t="s">
        <v>342</v>
      </c>
      <c r="L86" s="44" t="s">
        <v>346</v>
      </c>
      <c r="N86" s="258"/>
      <c r="O86" s="349">
        <v>7.0999999999999994E-2</v>
      </c>
      <c r="P86" s="258">
        <v>35</v>
      </c>
      <c r="Q86" s="258" t="s">
        <v>368</v>
      </c>
      <c r="R86" s="258">
        <v>58</v>
      </c>
      <c r="S86" s="349" t="str">
        <f>IF(U86=0,"",COUNTIF(S$13:S85,"&gt;0")+1)</f>
        <v/>
      </c>
      <c r="T86" s="349" t="str">
        <f>IF(U86=0,"",COUNTIF(T$13:T85,"&gt;0")+1)</f>
        <v/>
      </c>
      <c r="U86" s="258">
        <f t="shared" si="30"/>
        <v>0</v>
      </c>
      <c r="V86" s="357">
        <f t="shared" si="7"/>
        <v>6.5540000000000003</v>
      </c>
      <c r="W86" s="357" t="str">
        <f t="shared" si="8"/>
        <v/>
      </c>
      <c r="X86" s="357">
        <f t="shared" si="9"/>
        <v>6.5540000000000003</v>
      </c>
      <c r="Y86" s="258">
        <v>5.3999999999999999E-2</v>
      </c>
      <c r="Z86" s="258" t="str">
        <f t="shared" si="29"/>
        <v/>
      </c>
      <c r="AA86" s="258">
        <f t="shared" si="26"/>
        <v>37</v>
      </c>
      <c r="AB86" s="258" t="str">
        <f t="shared" si="27"/>
        <v/>
      </c>
      <c r="AC86" s="258">
        <f t="shared" si="28"/>
        <v>33</v>
      </c>
      <c r="AD86" s="258">
        <f t="shared" si="11"/>
        <v>0</v>
      </c>
      <c r="AF86" s="258"/>
      <c r="AG86" s="258"/>
      <c r="AH86" s="258"/>
      <c r="AI86" s="258"/>
      <c r="AJ86" s="258"/>
      <c r="AK86" s="258"/>
    </row>
    <row r="87" spans="1:37">
      <c r="A87" s="95" t="s">
        <v>513</v>
      </c>
      <c r="B87" s="261"/>
      <c r="C87" s="86" t="s">
        <v>362</v>
      </c>
      <c r="D87" s="82" t="s">
        <v>641</v>
      </c>
      <c r="E87" s="275"/>
      <c r="F87" s="34">
        <v>3</v>
      </c>
      <c r="G87" s="33">
        <v>2</v>
      </c>
      <c r="H87" s="48" t="s">
        <v>645</v>
      </c>
      <c r="I87" s="215">
        <v>5021353016109</v>
      </c>
      <c r="J87" s="38" t="s">
        <v>646</v>
      </c>
      <c r="K87" s="18">
        <v>1</v>
      </c>
      <c r="L87" s="44"/>
      <c r="N87" s="258"/>
      <c r="O87" s="349">
        <v>7.0999999999999994E-2</v>
      </c>
      <c r="P87" s="258">
        <v>25</v>
      </c>
      <c r="Q87" s="258" t="s">
        <v>368</v>
      </c>
      <c r="R87" s="258">
        <v>59</v>
      </c>
      <c r="S87" s="349" t="str">
        <f>IF(U87=0,"",COUNTIF(S$13:S86,"&gt;0")+1)</f>
        <v/>
      </c>
      <c r="T87" s="349" t="str">
        <f>IF(U87=0,"",COUNTIF(T$13:T86,"&gt;0")+1)</f>
        <v/>
      </c>
      <c r="U87" s="258">
        <f t="shared" si="30"/>
        <v>0</v>
      </c>
      <c r="V87" s="357">
        <f t="shared" si="7"/>
        <v>6.5549999999999997</v>
      </c>
      <c r="W87" s="357">
        <f t="shared" si="8"/>
        <v>6.5549999999999997</v>
      </c>
      <c r="X87" s="357" t="str">
        <f t="shared" si="9"/>
        <v/>
      </c>
      <c r="Y87" s="258">
        <v>5.5E-2</v>
      </c>
      <c r="Z87" s="258" t="str">
        <f t="shared" si="29"/>
        <v/>
      </c>
      <c r="AA87" s="258">
        <f t="shared" si="26"/>
        <v>38</v>
      </c>
      <c r="AB87" s="258">
        <f t="shared" si="27"/>
        <v>5</v>
      </c>
      <c r="AC87" s="258" t="str">
        <f t="shared" si="28"/>
        <v/>
      </c>
      <c r="AD87" s="258">
        <f t="shared" si="11"/>
        <v>0</v>
      </c>
      <c r="AF87" s="258"/>
      <c r="AG87" s="258"/>
      <c r="AH87" s="258"/>
      <c r="AI87" s="258"/>
      <c r="AJ87" s="258"/>
      <c r="AK87" s="258"/>
    </row>
    <row r="88" spans="1:37" hidden="1">
      <c r="A88" s="94" t="s">
        <v>514</v>
      </c>
      <c r="B88" s="261"/>
      <c r="C88" s="86" t="s">
        <v>362</v>
      </c>
      <c r="D88" s="82" t="s">
        <v>59</v>
      </c>
      <c r="E88" s="275"/>
      <c r="F88" s="34">
        <v>3</v>
      </c>
      <c r="G88" s="27">
        <v>1</v>
      </c>
      <c r="H88" s="48" t="s">
        <v>312</v>
      </c>
      <c r="I88" s="141" t="s">
        <v>113</v>
      </c>
      <c r="J88" s="38" t="s">
        <v>313</v>
      </c>
      <c r="K88" s="18">
        <v>1</v>
      </c>
      <c r="L88" s="44"/>
      <c r="N88" s="258"/>
      <c r="O88" s="349">
        <v>7.0999999999999994E-2</v>
      </c>
      <c r="P88" s="258">
        <v>30</v>
      </c>
      <c r="Q88" s="258" t="s">
        <v>368</v>
      </c>
      <c r="R88" s="258"/>
      <c r="S88" s="349" t="str">
        <f>IF(U88=0,"",COUNTIF(S$13:S87,"&gt;0")+1)</f>
        <v/>
      </c>
      <c r="T88" s="349" t="str">
        <f>IF(U88=0,"",COUNTIF(T$13:T87,"&gt;0")+1)</f>
        <v/>
      </c>
      <c r="U88" s="258">
        <f t="shared" si="30"/>
        <v>0</v>
      </c>
      <c r="V88" s="357" t="str">
        <f t="shared" si="7"/>
        <v/>
      </c>
      <c r="W88" s="357" t="str">
        <f t="shared" si="8"/>
        <v/>
      </c>
      <c r="X88" s="357" t="str">
        <f t="shared" si="9"/>
        <v/>
      </c>
      <c r="Y88" s="258">
        <v>5.6000000000000001E-2</v>
      </c>
      <c r="Z88" s="258" t="str">
        <f t="shared" si="29"/>
        <v>YES</v>
      </c>
      <c r="AA88" s="258" t="str">
        <f t="shared" si="26"/>
        <v/>
      </c>
      <c r="AB88" s="258" t="str">
        <f t="shared" si="27"/>
        <v/>
      </c>
      <c r="AC88" s="258" t="str">
        <f t="shared" si="28"/>
        <v/>
      </c>
      <c r="AD88" s="258">
        <f t="shared" si="11"/>
        <v>0</v>
      </c>
      <c r="AF88" s="258"/>
      <c r="AG88" s="258"/>
      <c r="AH88" s="258"/>
      <c r="AI88" s="258"/>
      <c r="AJ88" s="258"/>
      <c r="AK88" s="258"/>
    </row>
    <row r="89" spans="1:37" hidden="1">
      <c r="A89" s="94" t="s">
        <v>514</v>
      </c>
      <c r="B89" s="261"/>
      <c r="C89" s="86" t="s">
        <v>362</v>
      </c>
      <c r="D89" s="82" t="s">
        <v>60</v>
      </c>
      <c r="E89" s="275"/>
      <c r="F89" s="33">
        <v>2</v>
      </c>
      <c r="G89" s="33">
        <v>2</v>
      </c>
      <c r="H89" s="48" t="s">
        <v>314</v>
      </c>
      <c r="I89" s="141" t="s">
        <v>114</v>
      </c>
      <c r="J89" s="38" t="s">
        <v>315</v>
      </c>
      <c r="K89" s="18" t="s">
        <v>341</v>
      </c>
      <c r="L89" s="44" t="s">
        <v>346</v>
      </c>
      <c r="N89" s="258"/>
      <c r="O89" s="349">
        <v>7.0999999999999994E-2</v>
      </c>
      <c r="P89" s="258">
        <v>35</v>
      </c>
      <c r="Q89" s="258" t="s">
        <v>368</v>
      </c>
      <c r="R89" s="258"/>
      <c r="S89" s="349" t="str">
        <f>IF(U89=0,"",COUNTIF(S$13:S88,"&gt;0")+1)</f>
        <v/>
      </c>
      <c r="T89" s="349" t="str">
        <f>IF(U89=0,"",COUNTIF(T$13:T88,"&gt;0")+1)</f>
        <v/>
      </c>
      <c r="U89" s="258">
        <f t="shared" si="30"/>
        <v>0</v>
      </c>
      <c r="V89" s="357" t="str">
        <f t="shared" si="7"/>
        <v/>
      </c>
      <c r="W89" s="357" t="str">
        <f t="shared" si="8"/>
        <v/>
      </c>
      <c r="X89" s="357" t="str">
        <f t="shared" si="9"/>
        <v/>
      </c>
      <c r="Y89" s="258">
        <v>5.7000000000000002E-2</v>
      </c>
      <c r="Z89" s="258" t="str">
        <f t="shared" si="29"/>
        <v>YES</v>
      </c>
      <c r="AA89" s="258" t="str">
        <f t="shared" si="26"/>
        <v/>
      </c>
      <c r="AB89" s="258" t="str">
        <f t="shared" si="27"/>
        <v/>
      </c>
      <c r="AC89" s="258" t="str">
        <f t="shared" si="28"/>
        <v/>
      </c>
      <c r="AD89" s="258">
        <f t="shared" si="11"/>
        <v>0</v>
      </c>
      <c r="AF89" s="258"/>
      <c r="AG89" s="258"/>
      <c r="AH89" s="258"/>
      <c r="AI89" s="258"/>
      <c r="AJ89" s="258"/>
      <c r="AK89" s="258"/>
    </row>
    <row r="90" spans="1:37">
      <c r="A90" s="95" t="s">
        <v>513</v>
      </c>
      <c r="B90" s="264"/>
      <c r="C90" s="86" t="s">
        <v>362</v>
      </c>
      <c r="D90" s="82" t="s">
        <v>61</v>
      </c>
      <c r="E90" s="275"/>
      <c r="F90" s="33">
        <v>2</v>
      </c>
      <c r="G90" s="33">
        <v>2</v>
      </c>
      <c r="H90" s="48" t="s">
        <v>316</v>
      </c>
      <c r="I90" s="141" t="s">
        <v>115</v>
      </c>
      <c r="J90" s="38" t="s">
        <v>317</v>
      </c>
      <c r="K90" s="18">
        <v>2</v>
      </c>
      <c r="L90" s="44"/>
      <c r="N90" s="258"/>
      <c r="O90" s="349">
        <v>7.0999999999999994E-2</v>
      </c>
      <c r="P90" s="258">
        <v>30</v>
      </c>
      <c r="Q90" s="258" t="s">
        <v>368</v>
      </c>
      <c r="R90" s="258">
        <v>60</v>
      </c>
      <c r="S90" s="349" t="str">
        <f>IF(U90=0,"",COUNTIF(S$13:S89,"&gt;0")+1)</f>
        <v/>
      </c>
      <c r="T90" s="349" t="str">
        <f>IF(U90=0,"",COUNTIF(T$13:T89,"&gt;0")+1)</f>
        <v/>
      </c>
      <c r="U90" s="258">
        <f t="shared" si="30"/>
        <v>0</v>
      </c>
      <c r="V90" s="357">
        <f t="shared" si="7"/>
        <v>5.0579999999999998</v>
      </c>
      <c r="W90" s="357" t="str">
        <f t="shared" si="8"/>
        <v/>
      </c>
      <c r="X90" s="357">
        <f t="shared" si="9"/>
        <v>5.0579999999999998</v>
      </c>
      <c r="Y90" s="258">
        <v>5.8000000000000003E-2</v>
      </c>
      <c r="Z90" s="258" t="str">
        <f t="shared" si="29"/>
        <v/>
      </c>
      <c r="AA90" s="258">
        <f t="shared" si="26"/>
        <v>27</v>
      </c>
      <c r="AB90" s="258" t="str">
        <f t="shared" si="27"/>
        <v/>
      </c>
      <c r="AC90" s="258">
        <f t="shared" si="28"/>
        <v>26</v>
      </c>
      <c r="AD90" s="258">
        <f t="shared" si="11"/>
        <v>0</v>
      </c>
      <c r="AF90" s="258"/>
      <c r="AG90" s="258"/>
      <c r="AH90" s="258"/>
      <c r="AI90" s="258"/>
      <c r="AJ90" s="258"/>
      <c r="AK90" s="258"/>
    </row>
    <row r="91" spans="1:37">
      <c r="A91" s="95" t="s">
        <v>513</v>
      </c>
      <c r="B91" s="264"/>
      <c r="C91" s="86" t="s">
        <v>362</v>
      </c>
      <c r="D91" s="82" t="s">
        <v>62</v>
      </c>
      <c r="E91" s="275"/>
      <c r="F91" s="33">
        <v>2</v>
      </c>
      <c r="G91" s="33">
        <v>2</v>
      </c>
      <c r="H91" s="48" t="s">
        <v>318</v>
      </c>
      <c r="I91" s="141" t="s">
        <v>116</v>
      </c>
      <c r="J91" s="38" t="s">
        <v>319</v>
      </c>
      <c r="K91" s="18" t="s">
        <v>342</v>
      </c>
      <c r="L91" s="44" t="s">
        <v>346</v>
      </c>
      <c r="N91" s="258"/>
      <c r="O91" s="349">
        <v>7.0999999999999994E-2</v>
      </c>
      <c r="P91" s="258">
        <v>25</v>
      </c>
      <c r="Q91" s="258" t="s">
        <v>368</v>
      </c>
      <c r="R91" s="258">
        <v>61</v>
      </c>
      <c r="S91" s="349" t="str">
        <f>IF(U91=0,"",COUNTIF(S$13:S90,"&gt;0")+1)</f>
        <v/>
      </c>
      <c r="T91" s="349" t="str">
        <f>IF(U91=0,"",COUNTIF(T$13:T90,"&gt;0")+1)</f>
        <v/>
      </c>
      <c r="U91" s="258">
        <f t="shared" si="30"/>
        <v>0</v>
      </c>
      <c r="V91" s="357">
        <f t="shared" si="7"/>
        <v>5.0590000000000002</v>
      </c>
      <c r="W91" s="357" t="str">
        <f t="shared" si="8"/>
        <v/>
      </c>
      <c r="X91" s="357">
        <f t="shared" si="9"/>
        <v>5.0590000000000002</v>
      </c>
      <c r="Y91" s="258">
        <v>5.8999999999999997E-2</v>
      </c>
      <c r="Z91" s="258" t="str">
        <f t="shared" si="29"/>
        <v/>
      </c>
      <c r="AA91" s="258">
        <f t="shared" si="26"/>
        <v>28</v>
      </c>
      <c r="AB91" s="258" t="str">
        <f t="shared" si="27"/>
        <v/>
      </c>
      <c r="AC91" s="258">
        <f t="shared" si="28"/>
        <v>27</v>
      </c>
      <c r="AD91" s="258">
        <f t="shared" si="11"/>
        <v>0</v>
      </c>
      <c r="AF91" s="258"/>
      <c r="AG91" s="258"/>
      <c r="AH91" s="258"/>
      <c r="AI91" s="258"/>
      <c r="AJ91" s="258"/>
      <c r="AK91" s="258"/>
    </row>
    <row r="92" spans="1:37">
      <c r="A92" s="43"/>
      <c r="B92" s="130">
        <f>SUM(B29:B91)</f>
        <v>0</v>
      </c>
      <c r="C92" s="86" t="s">
        <v>362</v>
      </c>
      <c r="D92" s="53" t="s">
        <v>562</v>
      </c>
      <c r="E92" s="277"/>
      <c r="I92" s="43"/>
      <c r="N92" s="258"/>
      <c r="O92" s="258"/>
      <c r="P92" s="258"/>
      <c r="Q92" s="258" t="s">
        <v>368</v>
      </c>
      <c r="R92" s="258"/>
      <c r="S92" s="349" t="str">
        <f>IF(U92=0,"",COUNTIF(S$13:S91,"&gt;0")+1)</f>
        <v/>
      </c>
      <c r="T92" s="258"/>
      <c r="U92" s="258">
        <f>SUM(U32:U91)</f>
        <v>0</v>
      </c>
      <c r="V92" s="258"/>
      <c r="W92" s="258"/>
      <c r="AF92" s="258"/>
      <c r="AG92" s="258"/>
      <c r="AH92" s="258"/>
      <c r="AI92" s="258"/>
      <c r="AJ92" s="258"/>
      <c r="AK92" s="258"/>
    </row>
    <row r="93" spans="1:37">
      <c r="A93" s="43"/>
      <c r="B93" s="131"/>
      <c r="I93" s="43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AF93" s="258"/>
      <c r="AG93" s="258"/>
      <c r="AH93" s="258"/>
      <c r="AI93" s="258"/>
      <c r="AJ93" s="258"/>
      <c r="AK93" s="258"/>
    </row>
    <row r="94" spans="1:37" ht="15" customHeight="1">
      <c r="A94" s="43"/>
      <c r="B94" s="401" t="s">
        <v>708</v>
      </c>
      <c r="C94" s="401"/>
      <c r="D94" s="401"/>
      <c r="E94" s="401"/>
      <c r="F94" s="401"/>
      <c r="G94" s="401"/>
      <c r="H94" s="401"/>
      <c r="I94" s="401"/>
      <c r="J94" s="414"/>
      <c r="K94" s="414"/>
      <c r="L94" s="414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AF94" s="258"/>
      <c r="AG94" s="258"/>
      <c r="AH94" s="258"/>
      <c r="AI94" s="258"/>
      <c r="AJ94" s="258"/>
      <c r="AK94" s="258"/>
    </row>
    <row r="95" spans="1:37" ht="15" customHeight="1">
      <c r="A95" s="43"/>
      <c r="B95" s="402"/>
      <c r="C95" s="402"/>
      <c r="D95" s="402"/>
      <c r="E95" s="402"/>
      <c r="F95" s="402"/>
      <c r="G95" s="402"/>
      <c r="H95" s="402"/>
      <c r="I95" s="402"/>
      <c r="J95" s="415"/>
      <c r="K95" s="415"/>
      <c r="L95" s="415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AF95" s="258"/>
      <c r="AG95" s="258"/>
      <c r="AH95" s="258"/>
      <c r="AI95" s="258"/>
      <c r="AJ95" s="258"/>
      <c r="AK95" s="258"/>
    </row>
    <row r="96" spans="1:37">
      <c r="A96" s="43"/>
      <c r="B96" s="410" t="s">
        <v>347</v>
      </c>
      <c r="C96" s="411"/>
      <c r="D96" s="162" t="s">
        <v>632</v>
      </c>
      <c r="E96" s="391" t="s">
        <v>688</v>
      </c>
      <c r="F96" s="88" t="s">
        <v>571</v>
      </c>
      <c r="G96" s="88" t="s">
        <v>376</v>
      </c>
      <c r="H96" s="395" t="s">
        <v>351</v>
      </c>
      <c r="I96" s="391" t="s">
        <v>350</v>
      </c>
      <c r="J96" s="395" t="s">
        <v>352</v>
      </c>
      <c r="K96" s="391" t="s">
        <v>344</v>
      </c>
      <c r="L96" s="391" t="s">
        <v>345</v>
      </c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AF96" s="258"/>
      <c r="AG96" s="258"/>
      <c r="AH96" s="258"/>
      <c r="AI96" s="258"/>
      <c r="AJ96" s="258"/>
      <c r="AK96" s="258"/>
    </row>
    <row r="97" spans="1:37">
      <c r="A97" s="43"/>
      <c r="B97" s="412"/>
      <c r="C97" s="413"/>
      <c r="D97" s="165"/>
      <c r="E97" s="392"/>
      <c r="F97" s="78" t="s">
        <v>375</v>
      </c>
      <c r="G97" s="78" t="s">
        <v>377</v>
      </c>
      <c r="H97" s="396"/>
      <c r="I97" s="392"/>
      <c r="J97" s="396"/>
      <c r="K97" s="392"/>
      <c r="L97" s="392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AF97" s="258"/>
      <c r="AG97" s="258"/>
      <c r="AH97" s="258"/>
      <c r="AI97" s="258"/>
      <c r="AJ97" s="258"/>
      <c r="AK97" s="258"/>
    </row>
    <row r="98" spans="1:37">
      <c r="A98" s="95" t="s">
        <v>513</v>
      </c>
      <c r="B98" s="261"/>
      <c r="C98" s="86" t="s">
        <v>653</v>
      </c>
      <c r="D98" s="352" t="s">
        <v>693</v>
      </c>
      <c r="E98" s="275" t="s">
        <v>688</v>
      </c>
      <c r="F98" s="33">
        <v>2</v>
      </c>
      <c r="G98" s="27">
        <v>1</v>
      </c>
      <c r="H98" s="306" t="s">
        <v>272</v>
      </c>
      <c r="I98" s="87"/>
      <c r="J98" s="228" t="s">
        <v>273</v>
      </c>
      <c r="K98" s="18">
        <v>1</v>
      </c>
      <c r="L98" s="87"/>
      <c r="N98" s="258"/>
      <c r="O98" s="258">
        <v>0.24</v>
      </c>
      <c r="P98" s="258">
        <v>25</v>
      </c>
      <c r="Q98" s="258" t="s">
        <v>649</v>
      </c>
      <c r="R98" s="258">
        <v>62</v>
      </c>
      <c r="S98" s="349" t="str">
        <f>IF(U98=0,"",COUNTIF(S$13:S97,"&gt;0")+1)</f>
        <v/>
      </c>
      <c r="T98" s="349" t="str">
        <f>IF(U98=0,"",COUNTIF(T$13:T97,"&gt;0")+1)</f>
        <v/>
      </c>
      <c r="U98" s="258">
        <f t="shared" ref="U98" si="31">B98</f>
        <v>0</v>
      </c>
      <c r="V98" s="258"/>
      <c r="W98" s="258"/>
      <c r="AF98" s="258"/>
      <c r="AG98" s="258"/>
      <c r="AH98" s="258"/>
      <c r="AI98" s="258"/>
      <c r="AJ98" s="258"/>
      <c r="AK98" s="258"/>
    </row>
    <row r="99" spans="1:37">
      <c r="A99" s="95" t="s">
        <v>513</v>
      </c>
      <c r="B99" s="261"/>
      <c r="C99" s="86" t="s">
        <v>653</v>
      </c>
      <c r="D99" s="171" t="s">
        <v>694</v>
      </c>
      <c r="E99" s="307"/>
      <c r="F99" s="33">
        <v>2</v>
      </c>
      <c r="G99" s="27">
        <v>1</v>
      </c>
      <c r="H99" s="306" t="s">
        <v>276</v>
      </c>
      <c r="I99" s="87"/>
      <c r="J99" s="228" t="s">
        <v>277</v>
      </c>
      <c r="K99" s="18">
        <v>1</v>
      </c>
      <c r="L99" s="87"/>
      <c r="N99" s="258"/>
      <c r="O99" s="258">
        <v>0.24</v>
      </c>
      <c r="P99" s="258">
        <v>25</v>
      </c>
      <c r="Q99" s="258" t="s">
        <v>649</v>
      </c>
      <c r="R99" s="258">
        <v>63</v>
      </c>
      <c r="S99" s="349" t="str">
        <f>IF(U99=0,"",COUNTIF(S$13:S98,"&gt;0")+1)</f>
        <v/>
      </c>
      <c r="T99" s="349" t="str">
        <f>IF(U99=0,"",COUNTIF(T$13:T98,"&gt;0")+1)</f>
        <v/>
      </c>
      <c r="U99" s="258">
        <f t="shared" ref="U99:U109" si="32">B99</f>
        <v>0</v>
      </c>
      <c r="V99" s="258"/>
      <c r="W99" s="258"/>
      <c r="AF99" s="258"/>
      <c r="AG99" s="258"/>
      <c r="AH99" s="258"/>
      <c r="AI99" s="258"/>
      <c r="AJ99" s="258"/>
      <c r="AK99" s="258"/>
    </row>
    <row r="100" spans="1:37">
      <c r="A100" s="95" t="s">
        <v>513</v>
      </c>
      <c r="B100" s="261"/>
      <c r="C100" s="86" t="s">
        <v>653</v>
      </c>
      <c r="D100" s="171" t="s">
        <v>695</v>
      </c>
      <c r="E100" s="307"/>
      <c r="F100" s="33">
        <v>2</v>
      </c>
      <c r="G100" s="27">
        <v>1</v>
      </c>
      <c r="H100" s="306" t="s">
        <v>274</v>
      </c>
      <c r="I100" s="87"/>
      <c r="J100" s="228" t="s">
        <v>698</v>
      </c>
      <c r="K100" s="18">
        <v>1</v>
      </c>
      <c r="L100" s="87"/>
      <c r="N100" s="258"/>
      <c r="O100" s="258">
        <v>0.24</v>
      </c>
      <c r="P100" s="258">
        <v>25</v>
      </c>
      <c r="Q100" s="258" t="s">
        <v>649</v>
      </c>
      <c r="R100" s="258">
        <v>64</v>
      </c>
      <c r="S100" s="349" t="str">
        <f>IF(U100=0,"",COUNTIF(S$13:S99,"&gt;0")+1)</f>
        <v/>
      </c>
      <c r="T100" s="349" t="str">
        <f>IF(U100=0,"",COUNTIF(T$13:T99,"&gt;0")+1)</f>
        <v/>
      </c>
      <c r="U100" s="258">
        <f t="shared" si="32"/>
        <v>0</v>
      </c>
      <c r="V100" s="258"/>
      <c r="W100" s="258"/>
      <c r="AF100" s="258"/>
      <c r="AG100" s="258"/>
      <c r="AH100" s="258"/>
      <c r="AI100" s="258"/>
      <c r="AJ100" s="258"/>
      <c r="AK100" s="258"/>
    </row>
    <row r="101" spans="1:37" hidden="1">
      <c r="A101" s="94" t="s">
        <v>514</v>
      </c>
      <c r="B101" s="261"/>
      <c r="C101" s="86" t="s">
        <v>653</v>
      </c>
      <c r="D101" s="171" t="s">
        <v>692</v>
      </c>
      <c r="E101" s="307"/>
      <c r="F101" s="33">
        <v>2</v>
      </c>
      <c r="G101" s="33">
        <v>2</v>
      </c>
      <c r="H101" s="306" t="s">
        <v>696</v>
      </c>
      <c r="I101" s="87"/>
      <c r="J101" s="228" t="s">
        <v>697</v>
      </c>
      <c r="K101" s="18">
        <v>1</v>
      </c>
      <c r="L101" s="87"/>
      <c r="N101" s="258"/>
      <c r="O101" s="258">
        <v>0.24</v>
      </c>
      <c r="P101" s="258">
        <v>25</v>
      </c>
      <c r="Q101" s="258" t="s">
        <v>649</v>
      </c>
      <c r="R101" s="258"/>
      <c r="S101" s="349" t="str">
        <f>IF(U101=0,"",COUNTIF(S$13:S100,"&gt;0")+1)</f>
        <v/>
      </c>
      <c r="T101" s="349" t="str">
        <f>IF(U101=0,"",COUNTIF(T$13:T100,"&gt;0")+1)</f>
        <v/>
      </c>
      <c r="U101" s="258">
        <f t="shared" ref="U101:U108" si="33">B101</f>
        <v>0</v>
      </c>
      <c r="V101" s="258"/>
      <c r="W101" s="258"/>
      <c r="AF101" s="258"/>
      <c r="AG101" s="258"/>
      <c r="AH101" s="258"/>
      <c r="AI101" s="258"/>
      <c r="AJ101" s="258"/>
      <c r="AK101" s="258"/>
    </row>
    <row r="102" spans="1:37" hidden="1">
      <c r="A102" s="94" t="s">
        <v>514</v>
      </c>
      <c r="B102" s="261"/>
      <c r="C102" s="86" t="s">
        <v>653</v>
      </c>
      <c r="D102" s="171" t="s">
        <v>722</v>
      </c>
      <c r="E102" s="307"/>
      <c r="F102" s="33">
        <v>2</v>
      </c>
      <c r="G102" s="27">
        <v>1</v>
      </c>
      <c r="H102" s="48" t="s">
        <v>691</v>
      </c>
      <c r="I102" s="145" t="s">
        <v>670</v>
      </c>
      <c r="J102" s="228" t="s">
        <v>690</v>
      </c>
      <c r="K102" s="18">
        <v>1</v>
      </c>
      <c r="L102" s="44"/>
      <c r="N102" s="258"/>
      <c r="O102" s="258">
        <v>0.24</v>
      </c>
      <c r="P102" s="258">
        <v>25</v>
      </c>
      <c r="Q102" s="258" t="s">
        <v>649</v>
      </c>
      <c r="R102" s="258"/>
      <c r="S102" s="349" t="str">
        <f>IF(U102=0,"",COUNTIF(S$13:S101,"&gt;0")+1)</f>
        <v/>
      </c>
      <c r="T102" s="349" t="str">
        <f>IF(U102=0,"",COUNTIF(T$13:T101,"&gt;0")+1)</f>
        <v/>
      </c>
      <c r="U102" s="258">
        <f t="shared" si="33"/>
        <v>0</v>
      </c>
      <c r="V102" s="258"/>
      <c r="W102" s="258"/>
      <c r="AF102" s="258"/>
      <c r="AG102" s="258"/>
      <c r="AH102" s="258"/>
      <c r="AI102" s="258"/>
      <c r="AJ102" s="258"/>
      <c r="AK102" s="258"/>
    </row>
    <row r="103" spans="1:37" hidden="1">
      <c r="A103" s="94" t="s">
        <v>514</v>
      </c>
      <c r="B103" s="261"/>
      <c r="C103" s="86" t="s">
        <v>653</v>
      </c>
      <c r="D103" s="171" t="s">
        <v>756</v>
      </c>
      <c r="E103" s="278"/>
      <c r="F103" s="33">
        <v>2</v>
      </c>
      <c r="G103" s="33">
        <v>2</v>
      </c>
      <c r="H103" s="226" t="s">
        <v>665</v>
      </c>
      <c r="I103" s="145"/>
      <c r="J103" s="228" t="s">
        <v>757</v>
      </c>
      <c r="K103" s="18">
        <v>1</v>
      </c>
      <c r="L103" s="44"/>
      <c r="N103" s="258"/>
      <c r="O103" s="258">
        <v>0.24</v>
      </c>
      <c r="P103" s="258">
        <v>25</v>
      </c>
      <c r="Q103" s="258" t="s">
        <v>649</v>
      </c>
      <c r="R103" s="258"/>
      <c r="S103" s="349" t="str">
        <f>IF(U103=0,"",COUNTIF(S$13:S102,"&gt;0")+1)</f>
        <v/>
      </c>
      <c r="T103" s="349" t="str">
        <f>IF(U103=0,"",COUNTIF(T$13:T102,"&gt;0")+1)</f>
        <v/>
      </c>
      <c r="U103" s="258">
        <f t="shared" si="33"/>
        <v>0</v>
      </c>
      <c r="V103" s="258"/>
      <c r="W103" s="258"/>
      <c r="AF103" s="258"/>
      <c r="AG103" s="258"/>
      <c r="AH103" s="258"/>
      <c r="AI103" s="258"/>
      <c r="AJ103" s="258"/>
      <c r="AK103" s="258"/>
    </row>
    <row r="104" spans="1:37" hidden="1">
      <c r="A104" s="94" t="s">
        <v>514</v>
      </c>
      <c r="B104" s="261"/>
      <c r="C104" s="86" t="s">
        <v>653</v>
      </c>
      <c r="D104" s="171" t="s">
        <v>650</v>
      </c>
      <c r="E104" s="278"/>
      <c r="F104" s="33">
        <v>2</v>
      </c>
      <c r="G104" s="27">
        <v>1</v>
      </c>
      <c r="H104" s="48" t="s">
        <v>665</v>
      </c>
      <c r="I104" s="145" t="s">
        <v>670</v>
      </c>
      <c r="J104" s="228" t="s">
        <v>666</v>
      </c>
      <c r="K104" s="18">
        <v>1</v>
      </c>
      <c r="L104" s="44"/>
      <c r="N104" s="258"/>
      <c r="O104" s="258">
        <v>0.24</v>
      </c>
      <c r="P104" s="258">
        <v>25</v>
      </c>
      <c r="Q104" s="258" t="s">
        <v>649</v>
      </c>
      <c r="R104" s="258"/>
      <c r="S104" s="349" t="str">
        <f>IF(U104=0,"",COUNTIF(S$13:S103,"&gt;0")+1)</f>
        <v/>
      </c>
      <c r="T104" s="349" t="str">
        <f>IF(U104=0,"",COUNTIF(T$13:T103,"&gt;0")+1)</f>
        <v/>
      </c>
      <c r="U104" s="258">
        <f t="shared" si="33"/>
        <v>0</v>
      </c>
      <c r="V104" s="258"/>
      <c r="W104" s="258"/>
      <c r="AF104" s="258"/>
      <c r="AG104" s="258"/>
      <c r="AH104" s="258"/>
      <c r="AI104" s="258"/>
      <c r="AJ104" s="258"/>
      <c r="AK104" s="258"/>
    </row>
    <row r="105" spans="1:37" hidden="1">
      <c r="A105" s="94" t="s">
        <v>514</v>
      </c>
      <c r="B105" s="261"/>
      <c r="C105" s="86" t="s">
        <v>653</v>
      </c>
      <c r="D105" s="171" t="s">
        <v>651</v>
      </c>
      <c r="E105" s="278"/>
      <c r="F105" s="33">
        <v>2</v>
      </c>
      <c r="G105" s="27">
        <v>1</v>
      </c>
      <c r="H105" s="48" t="s">
        <v>665</v>
      </c>
      <c r="I105" s="145" t="s">
        <v>670</v>
      </c>
      <c r="J105" s="228" t="s">
        <v>667</v>
      </c>
      <c r="K105" s="18">
        <v>1</v>
      </c>
      <c r="L105" s="44"/>
      <c r="N105" s="258"/>
      <c r="O105" s="258">
        <v>0.24</v>
      </c>
      <c r="P105" s="258">
        <v>25</v>
      </c>
      <c r="Q105" s="258" t="s">
        <v>649</v>
      </c>
      <c r="R105" s="258"/>
      <c r="S105" s="349" t="str">
        <f>IF(U105=0,"",COUNTIF(S$13:S104,"&gt;0")+1)</f>
        <v/>
      </c>
      <c r="T105" s="349" t="str">
        <f>IF(U105=0,"",COUNTIF(T$13:T104,"&gt;0")+1)</f>
        <v/>
      </c>
      <c r="U105" s="258">
        <f t="shared" si="33"/>
        <v>0</v>
      </c>
      <c r="V105" s="258"/>
      <c r="W105" s="258"/>
      <c r="AF105" s="258"/>
      <c r="AG105" s="258"/>
      <c r="AH105" s="258"/>
      <c r="AI105" s="258"/>
      <c r="AJ105" s="258"/>
      <c r="AK105" s="258"/>
    </row>
    <row r="106" spans="1:37">
      <c r="A106" s="95" t="s">
        <v>513</v>
      </c>
      <c r="B106" s="261"/>
      <c r="C106" s="86" t="s">
        <v>653</v>
      </c>
      <c r="D106" s="352" t="s">
        <v>798</v>
      </c>
      <c r="E106" s="275" t="s">
        <v>688</v>
      </c>
      <c r="F106" s="33">
        <v>2</v>
      </c>
      <c r="G106" s="33">
        <v>2</v>
      </c>
      <c r="H106" s="48" t="s">
        <v>799</v>
      </c>
      <c r="I106" s="364" t="s">
        <v>800</v>
      </c>
      <c r="J106" s="228" t="s">
        <v>801</v>
      </c>
      <c r="K106" s="18">
        <v>1</v>
      </c>
      <c r="L106" s="44"/>
      <c r="N106" s="258"/>
      <c r="O106" s="258">
        <v>0.24</v>
      </c>
      <c r="P106" s="258">
        <v>25</v>
      </c>
      <c r="Q106" s="258" t="s">
        <v>649</v>
      </c>
      <c r="R106" s="258">
        <v>65</v>
      </c>
      <c r="S106" s="349" t="str">
        <f>IF(U106=0,"",COUNTIF(S$13:S105,"&gt;0")+1)</f>
        <v/>
      </c>
      <c r="T106" s="349" t="str">
        <f>IF(U106=0,"",COUNTIF(T$13:T105,"&gt;0")+1)</f>
        <v/>
      </c>
      <c r="U106" s="258">
        <f t="shared" ref="U106:U107" si="34">B106</f>
        <v>0</v>
      </c>
      <c r="V106" s="258"/>
      <c r="W106" s="258"/>
      <c r="AF106" s="258"/>
      <c r="AG106" s="258"/>
      <c r="AH106" s="258"/>
      <c r="AI106" s="258"/>
      <c r="AJ106" s="258"/>
      <c r="AK106" s="258"/>
    </row>
    <row r="107" spans="1:37" hidden="1">
      <c r="A107" s="94" t="s">
        <v>514</v>
      </c>
      <c r="B107" s="261"/>
      <c r="C107" s="86" t="s">
        <v>653</v>
      </c>
      <c r="D107" s="171" t="s">
        <v>652</v>
      </c>
      <c r="E107" s="278"/>
      <c r="F107" s="33">
        <v>2</v>
      </c>
      <c r="G107" s="27">
        <v>1</v>
      </c>
      <c r="H107" s="48" t="s">
        <v>665</v>
      </c>
      <c r="I107" s="145" t="s">
        <v>670</v>
      </c>
      <c r="J107" s="228" t="s">
        <v>668</v>
      </c>
      <c r="K107" s="18">
        <v>1</v>
      </c>
      <c r="L107" s="44"/>
      <c r="N107" s="258"/>
      <c r="O107" s="258">
        <v>0.24</v>
      </c>
      <c r="P107" s="258">
        <v>25</v>
      </c>
      <c r="Q107" s="258" t="s">
        <v>649</v>
      </c>
      <c r="R107" s="258"/>
      <c r="S107" s="349" t="str">
        <f>IF(U107=0,"",COUNTIF(S$13:S106,"&gt;0")+1)</f>
        <v/>
      </c>
      <c r="T107" s="349" t="str">
        <f>IF(U107=0,"",COUNTIF(T$13:T106,"&gt;0")+1)</f>
        <v/>
      </c>
      <c r="U107" s="258">
        <f t="shared" si="34"/>
        <v>0</v>
      </c>
      <c r="V107" s="258"/>
      <c r="W107" s="258"/>
      <c r="AF107" s="258"/>
      <c r="AG107" s="258"/>
      <c r="AH107" s="258"/>
      <c r="AI107" s="258"/>
      <c r="AJ107" s="258"/>
      <c r="AK107" s="258"/>
    </row>
    <row r="108" spans="1:37" hidden="1">
      <c r="A108" s="94" t="s">
        <v>514</v>
      </c>
      <c r="B108" s="319">
        <f>ROUNDDOWN(SUM(B102:B107)/3,0)</f>
        <v>0</v>
      </c>
      <c r="C108" s="86" t="s">
        <v>653</v>
      </c>
      <c r="D108" s="51" t="s">
        <v>721</v>
      </c>
      <c r="E108" s="278"/>
      <c r="F108" s="33">
        <v>2</v>
      </c>
      <c r="G108" s="27">
        <v>1</v>
      </c>
      <c r="H108" s="48" t="s">
        <v>665</v>
      </c>
      <c r="I108" s="145"/>
      <c r="J108" s="228" t="s">
        <v>723</v>
      </c>
      <c r="K108" s="18">
        <v>1</v>
      </c>
      <c r="L108" s="44"/>
      <c r="N108" s="258"/>
      <c r="O108" s="258">
        <v>0.24</v>
      </c>
      <c r="P108" s="258">
        <v>25</v>
      </c>
      <c r="Q108" s="258" t="s">
        <v>649</v>
      </c>
      <c r="R108" s="258"/>
      <c r="S108" s="349" t="str">
        <f>IF(U108=0,"",COUNTIF(S$13:S107,"&gt;0")+1)</f>
        <v/>
      </c>
      <c r="T108" s="349" t="str">
        <f>IF(U108=0,"",COUNTIF(T$13:T107,"&gt;0")+1)</f>
        <v/>
      </c>
      <c r="U108" s="258">
        <f t="shared" si="33"/>
        <v>0</v>
      </c>
      <c r="V108" s="258"/>
      <c r="W108" s="258"/>
      <c r="AF108" s="258"/>
      <c r="AG108" s="258"/>
      <c r="AH108" s="258"/>
      <c r="AI108" s="258"/>
      <c r="AJ108" s="258"/>
      <c r="AK108" s="258"/>
    </row>
    <row r="109" spans="1:37">
      <c r="A109" s="43"/>
      <c r="B109" s="130">
        <f>SUM(B98:B108)</f>
        <v>0</v>
      </c>
      <c r="C109" s="86" t="s">
        <v>653</v>
      </c>
      <c r="D109" s="53" t="s">
        <v>562</v>
      </c>
      <c r="E109" s="277"/>
      <c r="I109" s="43"/>
      <c r="N109" s="258"/>
      <c r="O109" s="258"/>
      <c r="P109" s="258"/>
      <c r="Q109" s="258" t="s">
        <v>649</v>
      </c>
      <c r="R109" s="258"/>
      <c r="S109" s="349" t="str">
        <f>IF(U109=0,"",COUNTIF(S$13:S108,"&gt;0")+1)</f>
        <v/>
      </c>
      <c r="T109" s="349"/>
      <c r="U109" s="258">
        <f t="shared" si="32"/>
        <v>0</v>
      </c>
      <c r="V109" s="258"/>
      <c r="W109" s="258"/>
      <c r="AF109" s="258"/>
      <c r="AG109" s="258"/>
      <c r="AH109" s="258"/>
      <c r="AI109" s="258"/>
      <c r="AJ109" s="258"/>
      <c r="AK109" s="258"/>
    </row>
    <row r="110" spans="1:37">
      <c r="A110" s="43"/>
      <c r="B110" s="131"/>
      <c r="I110" s="43"/>
      <c r="N110" s="258"/>
      <c r="O110" s="258"/>
      <c r="P110" s="258"/>
      <c r="Q110" s="258"/>
      <c r="R110" s="258"/>
      <c r="S110" s="349" t="str">
        <f>IF(U110=0,"",COUNTIF(S$13:S109,"&gt;0")+1)</f>
        <v/>
      </c>
      <c r="T110" s="349" t="str">
        <f>IF(U110=0,"",COUNTIF(T$13:T109,"&gt;0")+1)</f>
        <v/>
      </c>
      <c r="U110" s="258"/>
      <c r="V110" s="258"/>
      <c r="W110" s="258"/>
      <c r="AF110" s="258"/>
      <c r="AG110" s="258"/>
      <c r="AH110" s="258"/>
      <c r="AI110" s="258"/>
      <c r="AJ110" s="258"/>
      <c r="AK110" s="258"/>
    </row>
    <row r="111" spans="1:37" ht="15" customHeight="1">
      <c r="A111" s="156"/>
      <c r="B111" s="401" t="s">
        <v>726</v>
      </c>
      <c r="C111" s="401"/>
      <c r="D111" s="401"/>
      <c r="E111" s="401"/>
      <c r="F111" s="401"/>
      <c r="G111" s="401"/>
      <c r="H111" s="401"/>
      <c r="I111" s="401"/>
      <c r="N111" s="258"/>
      <c r="O111" s="258"/>
      <c r="P111" s="258"/>
      <c r="Q111" s="258"/>
      <c r="R111" s="258"/>
      <c r="S111" s="349" t="str">
        <f>IF(U111=0,"",COUNTIF(S$13:S110,"&gt;0")+1)</f>
        <v/>
      </c>
      <c r="T111" s="349" t="str">
        <f>IF(U111=0,"",COUNTIF(T$13:T110,"&gt;0")+1)</f>
        <v/>
      </c>
      <c r="U111" s="258"/>
      <c r="V111" s="258"/>
      <c r="W111" s="258"/>
      <c r="AE111" s="258">
        <f>ROUNDDOWN((U115-1)/(AD112+AD113),0)</f>
        <v>0</v>
      </c>
      <c r="AF111" s="258"/>
      <c r="AG111" s="258"/>
      <c r="AH111" s="258"/>
      <c r="AI111" s="258"/>
      <c r="AJ111" s="258"/>
      <c r="AK111" s="258"/>
    </row>
    <row r="112" spans="1:37" ht="15" customHeight="1">
      <c r="A112" s="157"/>
      <c r="B112" s="402"/>
      <c r="C112" s="402"/>
      <c r="D112" s="402"/>
      <c r="E112" s="402"/>
      <c r="F112" s="402"/>
      <c r="G112" s="402"/>
      <c r="H112" s="402"/>
      <c r="I112" s="402"/>
      <c r="N112" s="258"/>
      <c r="O112" s="258"/>
      <c r="P112" s="258"/>
      <c r="Q112" s="258"/>
      <c r="R112" s="258"/>
      <c r="S112" s="349" t="str">
        <f>IF(U112=0,"",COUNTIF(S$13:S111,"&gt;0")+1)</f>
        <v/>
      </c>
      <c r="T112" s="349" t="str">
        <f>IF(U112=0,"",COUNTIF(T$13:T111,"&gt;0")+1)</f>
        <v/>
      </c>
      <c r="U112" s="258"/>
      <c r="V112" s="258"/>
      <c r="W112" s="258"/>
      <c r="AD112" s="258">
        <f>COUNT(AB119:AB187)</f>
        <v>4</v>
      </c>
      <c r="AE112" s="258">
        <f>IFERROR(ROUNDDOWN((U116-1)/AD112,0),0)</f>
        <v>0</v>
      </c>
      <c r="AF112" s="258"/>
      <c r="AG112" s="258"/>
      <c r="AH112" s="258"/>
      <c r="AI112" s="258"/>
      <c r="AJ112" s="258"/>
      <c r="AK112" s="258"/>
    </row>
    <row r="113" spans="1:37">
      <c r="A113" s="97" t="s">
        <v>592</v>
      </c>
      <c r="B113" s="391" t="s">
        <v>347</v>
      </c>
      <c r="C113" s="391" t="s">
        <v>348</v>
      </c>
      <c r="D113" s="395" t="s">
        <v>349</v>
      </c>
      <c r="E113" s="391" t="s">
        <v>688</v>
      </c>
      <c r="F113" s="88" t="s">
        <v>571</v>
      </c>
      <c r="G113" s="88" t="s">
        <v>376</v>
      </c>
      <c r="H113" s="395" t="s">
        <v>351</v>
      </c>
      <c r="I113" s="391" t="s">
        <v>350</v>
      </c>
      <c r="J113" s="395" t="s">
        <v>352</v>
      </c>
      <c r="K113" s="391" t="s">
        <v>344</v>
      </c>
      <c r="L113" s="391" t="s">
        <v>345</v>
      </c>
      <c r="N113" s="258"/>
      <c r="O113" s="258"/>
      <c r="P113" s="258"/>
      <c r="Q113" s="258"/>
      <c r="R113" s="258"/>
      <c r="S113" s="349" t="str">
        <f>IF(U113=0,"",COUNTIF(S$13:S112,"&gt;0")+1)</f>
        <v/>
      </c>
      <c r="T113" s="349" t="str">
        <f>IF(U113=0,"",COUNTIF(T$13:T112,"&gt;0")+1)</f>
        <v/>
      </c>
      <c r="U113" s="258"/>
      <c r="V113" s="419" t="s">
        <v>378</v>
      </c>
      <c r="W113" s="419"/>
      <c r="X113" s="419"/>
      <c r="AD113" s="258">
        <f>COUNT(AC119:AC187)</f>
        <v>35</v>
      </c>
      <c r="AE113" s="258">
        <f>ROUNDDOWN((U117-1)/(AD113),0)</f>
        <v>0</v>
      </c>
      <c r="AF113" s="258"/>
      <c r="AG113" s="258"/>
      <c r="AH113" s="258"/>
      <c r="AI113" s="258"/>
      <c r="AJ113" s="258"/>
      <c r="AK113" s="258"/>
    </row>
    <row r="114" spans="1:37">
      <c r="A114" s="79" t="s">
        <v>591</v>
      </c>
      <c r="B114" s="392"/>
      <c r="C114" s="392"/>
      <c r="D114" s="396"/>
      <c r="E114" s="392"/>
      <c r="F114" s="78" t="s">
        <v>375</v>
      </c>
      <c r="G114" s="78" t="s">
        <v>377</v>
      </c>
      <c r="H114" s="396"/>
      <c r="I114" s="392"/>
      <c r="J114" s="396"/>
      <c r="K114" s="392"/>
      <c r="L114" s="392"/>
      <c r="N114" s="258"/>
      <c r="O114" s="258" t="s">
        <v>366</v>
      </c>
      <c r="P114" s="258" t="s">
        <v>358</v>
      </c>
      <c r="Q114" s="258" t="s">
        <v>367</v>
      </c>
      <c r="R114" s="258"/>
      <c r="S114" s="258" t="s">
        <v>370</v>
      </c>
      <c r="T114" s="258" t="s">
        <v>371</v>
      </c>
      <c r="U114" s="258" t="s">
        <v>374</v>
      </c>
      <c r="V114" s="258" t="s">
        <v>566</v>
      </c>
      <c r="W114" s="258" t="s">
        <v>567</v>
      </c>
      <c r="X114" s="258" t="s">
        <v>568</v>
      </c>
      <c r="Y114" s="258" t="s">
        <v>379</v>
      </c>
      <c r="Z114" s="258" t="s">
        <v>380</v>
      </c>
      <c r="AA114" s="258" t="s">
        <v>563</v>
      </c>
      <c r="AB114" s="258" t="s">
        <v>564</v>
      </c>
      <c r="AC114" s="258" t="s">
        <v>565</v>
      </c>
      <c r="AD114" s="258" t="s">
        <v>569</v>
      </c>
      <c r="AF114" s="258"/>
      <c r="AG114" s="258"/>
      <c r="AH114" s="258"/>
      <c r="AI114" s="258"/>
      <c r="AJ114" s="258"/>
      <c r="AK114" s="258"/>
    </row>
    <row r="115" spans="1:37">
      <c r="A115" s="77"/>
      <c r="B115" s="261"/>
      <c r="C115" s="86" t="s">
        <v>363</v>
      </c>
      <c r="D115" s="313" t="s">
        <v>372</v>
      </c>
      <c r="E115" s="273"/>
      <c r="F115" s="77"/>
      <c r="G115" s="77"/>
      <c r="H115" s="77"/>
      <c r="I115" s="139"/>
      <c r="J115" s="89" t="s">
        <v>589</v>
      </c>
      <c r="K115" s="78" t="s">
        <v>343</v>
      </c>
      <c r="L115" s="77"/>
      <c r="N115" s="258"/>
      <c r="O115" s="258"/>
      <c r="P115" s="258"/>
      <c r="Q115" s="258"/>
      <c r="R115" s="258"/>
      <c r="S115" s="258"/>
      <c r="T115" s="258"/>
      <c r="U115" s="258">
        <f>B115+V115</f>
        <v>0</v>
      </c>
      <c r="V115" s="258">
        <f>B14*8+B16*8+B22*8+B18*8+B20*8</f>
        <v>0</v>
      </c>
      <c r="W115" s="258"/>
      <c r="AF115" s="258"/>
      <c r="AG115" s="258"/>
      <c r="AH115" s="258"/>
      <c r="AI115" s="258"/>
      <c r="AJ115" s="258"/>
      <c r="AK115" s="258"/>
    </row>
    <row r="116" spans="1:37">
      <c r="A116" s="75"/>
      <c r="B116" s="261"/>
      <c r="C116" s="86" t="s">
        <v>363</v>
      </c>
      <c r="D116" s="314" t="s">
        <v>373</v>
      </c>
      <c r="E116" s="274"/>
      <c r="F116" s="75"/>
      <c r="G116" s="75"/>
      <c r="H116" s="75"/>
      <c r="I116" s="140"/>
      <c r="J116" s="90" t="s">
        <v>590</v>
      </c>
      <c r="K116" s="76">
        <v>1</v>
      </c>
      <c r="L116" s="75"/>
      <c r="N116" s="258"/>
      <c r="O116" s="258"/>
      <c r="P116" s="258"/>
      <c r="Q116" s="258"/>
      <c r="R116" s="258"/>
      <c r="S116" s="258"/>
      <c r="T116" s="258"/>
      <c r="U116" s="258">
        <f>B116+V116</f>
        <v>0</v>
      </c>
      <c r="V116" s="258"/>
      <c r="W116" s="258"/>
      <c r="AF116" s="258"/>
      <c r="AG116" s="258"/>
      <c r="AH116" s="258"/>
      <c r="AI116" s="258"/>
      <c r="AJ116" s="258"/>
      <c r="AK116" s="258"/>
    </row>
    <row r="117" spans="1:37">
      <c r="A117" s="75"/>
      <c r="B117" s="261"/>
      <c r="C117" s="86" t="s">
        <v>363</v>
      </c>
      <c r="D117" s="314" t="s">
        <v>570</v>
      </c>
      <c r="E117" s="274"/>
      <c r="F117" s="75"/>
      <c r="G117" s="75"/>
      <c r="H117" s="75"/>
      <c r="I117" s="140"/>
      <c r="J117" s="90" t="s">
        <v>593</v>
      </c>
      <c r="K117" s="76" t="s">
        <v>341</v>
      </c>
      <c r="L117" s="75"/>
      <c r="N117" s="258"/>
      <c r="O117" s="258"/>
      <c r="P117" s="258"/>
      <c r="Q117" s="258"/>
      <c r="R117" s="258"/>
      <c r="S117" s="258"/>
      <c r="T117" s="258"/>
      <c r="U117" s="258">
        <f>B117+V117</f>
        <v>0</v>
      </c>
      <c r="V117" s="258"/>
      <c r="W117" s="258"/>
      <c r="AF117" s="258"/>
      <c r="AG117" s="258"/>
      <c r="AH117" s="258"/>
      <c r="AI117" s="258"/>
      <c r="AJ117" s="258"/>
      <c r="AK117" s="258"/>
    </row>
    <row r="118" spans="1:37">
      <c r="A118" s="95" t="s">
        <v>513</v>
      </c>
      <c r="B118" s="261"/>
      <c r="C118" s="86" t="s">
        <v>363</v>
      </c>
      <c r="D118" s="82" t="s">
        <v>7</v>
      </c>
      <c r="E118" s="275"/>
      <c r="F118" s="33">
        <v>2</v>
      </c>
      <c r="G118" s="33">
        <v>2</v>
      </c>
      <c r="H118" s="48" t="s">
        <v>223</v>
      </c>
      <c r="I118" s="141" t="s">
        <v>145</v>
      </c>
      <c r="J118" s="29" t="s">
        <v>224</v>
      </c>
      <c r="K118" s="18" t="s">
        <v>341</v>
      </c>
      <c r="L118" s="44" t="s">
        <v>346</v>
      </c>
      <c r="N118" s="258"/>
      <c r="O118" s="258">
        <v>0.1249</v>
      </c>
      <c r="P118" s="258">
        <v>40</v>
      </c>
      <c r="Q118" s="258" t="s">
        <v>359</v>
      </c>
      <c r="R118" s="258">
        <v>66</v>
      </c>
      <c r="S118" s="349" t="str">
        <f>IF(U118=0,"",COUNTIF(S$13:S112,"&gt;0")+1)</f>
        <v/>
      </c>
      <c r="T118" s="349" t="str">
        <f>IF(U118=0,"",COUNTIF(T$13:T112,"&gt;0")+1)</f>
        <v/>
      </c>
      <c r="U118" s="258">
        <f>B118+AD118</f>
        <v>0</v>
      </c>
      <c r="V118" s="357">
        <f>IF(Z118&lt;&gt;"YES",F118*1.5+G118+Y118,"")</f>
        <v>5.0010000000000003</v>
      </c>
      <c r="W118" s="357" t="str">
        <f>IF(K118=1,V118,"")</f>
        <v/>
      </c>
      <c r="X118" s="357">
        <f>IF(K118&lt;&gt;1,V118,"")</f>
        <v>5.0010000000000003</v>
      </c>
      <c r="Y118" s="258">
        <v>1E-3</v>
      </c>
      <c r="Z118" s="258" t="str">
        <f t="shared" ref="Z118:Z144" si="35">IF(A118="N","YES","")</f>
        <v/>
      </c>
      <c r="AA118" s="258">
        <f>IFERROR(RANK(V118,V$118:V187,1),"")</f>
        <v>24</v>
      </c>
      <c r="AB118" s="258" t="str">
        <f t="shared" ref="AB118:AB129" si="36">IFERROR(RANK(W118,W$118:W$187,1),"")</f>
        <v/>
      </c>
      <c r="AC118" s="258">
        <f t="shared" ref="AC118:AC129" si="37">IFERROR(RANK(X118,X$118:X$187,1),"")</f>
        <v>21</v>
      </c>
      <c r="AD118" s="258">
        <f>IF(AND(U$115&lt;&gt;"",AA118&lt;&gt;""),IF(AA118&lt;=U$115-(AD$112+AD$113)*AE$111,1+AE$111,AE$111),0)+IF(AND(U$116&lt;&gt;"",AB118&lt;&gt;""),IF(AB118&lt;=U$116-AD$112*AE$112,1+AE$112,AE$112),0)+IF(AND(U$117&lt;&gt;"",AC118&lt;&gt;""),IF(AC118&lt;=U$117-AD$113*AE$113,1+AE$113,AE$113),0)</f>
        <v>0</v>
      </c>
      <c r="AF118" s="258"/>
      <c r="AG118" s="258"/>
      <c r="AH118" s="258"/>
      <c r="AI118" s="258"/>
      <c r="AJ118" s="258"/>
      <c r="AK118" s="258"/>
    </row>
    <row r="119" spans="1:37">
      <c r="A119" s="95" t="s">
        <v>513</v>
      </c>
      <c r="B119" s="261"/>
      <c r="C119" s="86" t="s">
        <v>363</v>
      </c>
      <c r="D119" s="83" t="s">
        <v>138</v>
      </c>
      <c r="E119" s="275"/>
      <c r="F119" s="33">
        <v>2</v>
      </c>
      <c r="G119" s="33">
        <v>2</v>
      </c>
      <c r="H119" s="49" t="s">
        <v>383</v>
      </c>
      <c r="I119" s="141" t="s">
        <v>146</v>
      </c>
      <c r="J119" s="29" t="s">
        <v>384</v>
      </c>
      <c r="K119" s="18" t="s">
        <v>341</v>
      </c>
      <c r="L119" s="44"/>
      <c r="N119" s="258"/>
      <c r="O119" s="258">
        <v>0.1249</v>
      </c>
      <c r="P119" s="258">
        <v>40</v>
      </c>
      <c r="Q119" s="258" t="s">
        <v>359</v>
      </c>
      <c r="R119" s="258">
        <v>67</v>
      </c>
      <c r="S119" s="349" t="str">
        <f>IF(U119=0,"",COUNTIF(S$13:S118,"&gt;0")+1)</f>
        <v/>
      </c>
      <c r="T119" s="349" t="str">
        <f>IF(U119=0,"",COUNTIF(T$13:T118,"&gt;0")+1)</f>
        <v/>
      </c>
      <c r="U119" s="258">
        <f t="shared" ref="U119:U144" si="38">B119+AD119</f>
        <v>0</v>
      </c>
      <c r="V119" s="357">
        <f t="shared" ref="V119:V187" si="39">IF(Z119&lt;&gt;"YES",F119*1.5+G119+Y119,"")</f>
        <v>5.0019999999999998</v>
      </c>
      <c r="W119" s="357" t="str">
        <f t="shared" ref="W119:W187" si="40">IF(K119=1,V119,"")</f>
        <v/>
      </c>
      <c r="X119" s="357">
        <f t="shared" ref="X119:X187" si="41">IF(K119&lt;&gt;1,V119,"")</f>
        <v>5.0019999999999998</v>
      </c>
      <c r="Y119" s="258">
        <v>2E-3</v>
      </c>
      <c r="Z119" s="258" t="str">
        <f t="shared" si="35"/>
        <v/>
      </c>
      <c r="AA119" s="258">
        <f>IFERROR(RANK(V119,V$118:V188,1),"")</f>
        <v>25</v>
      </c>
      <c r="AB119" s="258" t="str">
        <f t="shared" si="36"/>
        <v/>
      </c>
      <c r="AC119" s="258">
        <f t="shared" si="37"/>
        <v>22</v>
      </c>
      <c r="AD119" s="258">
        <f t="shared" ref="AD119:AD187" si="42">IF(AND(U$115&lt;&gt;"",AA119&lt;&gt;""),IF(AA119&lt;=U$115-(AD$112+AD$113)*AE$111,1+AE$111,AE$111),0)+IF(AND(U$116&lt;&gt;"",AB119&lt;&gt;""),IF(AB119&lt;=U$116-AD$112*AE$112,1+AE$112,AE$112),0)+IF(AND(U$117&lt;&gt;"",AC119&lt;&gt;""),IF(AC119&lt;=U$117-AD$113*AE$113,1+AE$113,AE$113),0)</f>
        <v>0</v>
      </c>
      <c r="AF119" s="258"/>
      <c r="AG119" s="258"/>
      <c r="AH119" s="258"/>
      <c r="AI119" s="258"/>
      <c r="AJ119" s="258"/>
      <c r="AK119" s="258"/>
    </row>
    <row r="120" spans="1:37">
      <c r="A120" s="95" t="s">
        <v>513</v>
      </c>
      <c r="B120" s="261"/>
      <c r="C120" s="86" t="s">
        <v>363</v>
      </c>
      <c r="D120" s="83" t="s">
        <v>8</v>
      </c>
      <c r="E120" s="275"/>
      <c r="F120" s="27">
        <v>1</v>
      </c>
      <c r="G120" s="27">
        <v>1</v>
      </c>
      <c r="H120" s="48" t="s">
        <v>225</v>
      </c>
      <c r="I120" s="141" t="s">
        <v>147</v>
      </c>
      <c r="J120" s="29" t="s">
        <v>226</v>
      </c>
      <c r="K120" s="18" t="s">
        <v>342</v>
      </c>
      <c r="L120" s="44"/>
      <c r="N120" s="258"/>
      <c r="O120" s="258">
        <v>0.1249</v>
      </c>
      <c r="P120" s="258">
        <v>35</v>
      </c>
      <c r="Q120" s="258" t="s">
        <v>359</v>
      </c>
      <c r="R120" s="258">
        <v>68</v>
      </c>
      <c r="S120" s="349" t="str">
        <f>IF(U120=0,"",COUNTIF(S$13:S119,"&gt;0")+1)</f>
        <v/>
      </c>
      <c r="T120" s="349" t="str">
        <f>IF(U120=0,"",COUNTIF(T$13:T119,"&gt;0")+1)</f>
        <v/>
      </c>
      <c r="U120" s="258">
        <f>B120+AD120</f>
        <v>0</v>
      </c>
      <c r="V120" s="357">
        <f t="shared" si="39"/>
        <v>2.5030000000000001</v>
      </c>
      <c r="W120" s="357" t="str">
        <f t="shared" si="40"/>
        <v/>
      </c>
      <c r="X120" s="357">
        <f t="shared" si="41"/>
        <v>2.5030000000000001</v>
      </c>
      <c r="Y120" s="258">
        <v>3.0000000000000001E-3</v>
      </c>
      <c r="Z120" s="258" t="str">
        <f t="shared" si="35"/>
        <v/>
      </c>
      <c r="AA120" s="258">
        <f>IFERROR(RANK(V120,V$118:V189,1),"")</f>
        <v>2</v>
      </c>
      <c r="AB120" s="258" t="str">
        <f t="shared" si="36"/>
        <v/>
      </c>
      <c r="AC120" s="258">
        <f t="shared" si="37"/>
        <v>2</v>
      </c>
      <c r="AD120" s="258">
        <f t="shared" si="42"/>
        <v>0</v>
      </c>
      <c r="AF120" s="258"/>
      <c r="AG120" s="258"/>
      <c r="AH120" s="258"/>
      <c r="AI120" s="258"/>
      <c r="AJ120" s="258"/>
      <c r="AK120" s="258"/>
    </row>
    <row r="121" spans="1:37">
      <c r="A121" s="95" t="s">
        <v>513</v>
      </c>
      <c r="B121" s="261"/>
      <c r="C121" s="86" t="s">
        <v>363</v>
      </c>
      <c r="D121" s="84" t="s">
        <v>9</v>
      </c>
      <c r="E121" s="276"/>
      <c r="F121" s="33">
        <v>2</v>
      </c>
      <c r="G121" s="27">
        <v>1</v>
      </c>
      <c r="H121" s="48" t="s">
        <v>227</v>
      </c>
      <c r="I121" s="141" t="s">
        <v>148</v>
      </c>
      <c r="J121" s="29" t="s">
        <v>228</v>
      </c>
      <c r="K121" s="18" t="s">
        <v>342</v>
      </c>
      <c r="L121" s="44"/>
      <c r="N121" s="258"/>
      <c r="O121" s="258">
        <v>0.1249</v>
      </c>
      <c r="P121" s="258">
        <v>30</v>
      </c>
      <c r="Q121" s="258" t="s">
        <v>359</v>
      </c>
      <c r="R121" s="258">
        <v>69</v>
      </c>
      <c r="S121" s="349" t="str">
        <f>IF(U121=0,"",COUNTIF(S$13:S120,"&gt;0")+1)</f>
        <v/>
      </c>
      <c r="T121" s="349" t="str">
        <f>IF(U121=0,"",COUNTIF(T$13:T120,"&gt;0")+1)</f>
        <v/>
      </c>
      <c r="U121" s="258">
        <f t="shared" si="38"/>
        <v>0</v>
      </c>
      <c r="V121" s="357">
        <f t="shared" si="39"/>
        <v>4.0039999999999996</v>
      </c>
      <c r="W121" s="357" t="str">
        <f t="shared" si="40"/>
        <v/>
      </c>
      <c r="X121" s="357">
        <f t="shared" si="41"/>
        <v>4.0039999999999996</v>
      </c>
      <c r="Y121" s="258">
        <v>4.0000000000000001E-3</v>
      </c>
      <c r="Z121" s="258" t="str">
        <f t="shared" si="35"/>
        <v/>
      </c>
      <c r="AA121" s="258">
        <f>IFERROR(RANK(V121,V$118:V190,1),"")</f>
        <v>16</v>
      </c>
      <c r="AB121" s="258" t="str">
        <f t="shared" si="36"/>
        <v/>
      </c>
      <c r="AC121" s="258">
        <f t="shared" si="37"/>
        <v>15</v>
      </c>
      <c r="AD121" s="258">
        <f t="shared" si="42"/>
        <v>0</v>
      </c>
      <c r="AF121" s="258"/>
      <c r="AG121" s="258"/>
      <c r="AH121" s="258"/>
      <c r="AI121" s="258"/>
      <c r="AJ121" s="258"/>
      <c r="AK121" s="258"/>
    </row>
    <row r="122" spans="1:37">
      <c r="A122" s="95" t="s">
        <v>513</v>
      </c>
      <c r="B122" s="261"/>
      <c r="C122" s="86" t="s">
        <v>363</v>
      </c>
      <c r="D122" s="82" t="s">
        <v>10</v>
      </c>
      <c r="E122" s="275"/>
      <c r="F122" s="33">
        <v>2</v>
      </c>
      <c r="G122" s="33">
        <v>2</v>
      </c>
      <c r="H122" s="48" t="s">
        <v>229</v>
      </c>
      <c r="I122" s="141" t="s">
        <v>149</v>
      </c>
      <c r="J122" s="29" t="s">
        <v>230</v>
      </c>
      <c r="K122" s="18" t="s">
        <v>342</v>
      </c>
      <c r="L122" s="44"/>
      <c r="N122" s="258"/>
      <c r="O122" s="258">
        <v>0.1249</v>
      </c>
      <c r="P122" s="258">
        <v>35</v>
      </c>
      <c r="Q122" s="258" t="s">
        <v>359</v>
      </c>
      <c r="R122" s="258">
        <v>70</v>
      </c>
      <c r="S122" s="349" t="str">
        <f>IF(U122=0,"",COUNTIF(S$13:S121,"&gt;0")+1)</f>
        <v/>
      </c>
      <c r="T122" s="349" t="str">
        <f>IF(U122=0,"",COUNTIF(T$13:T121,"&gt;0")+1)</f>
        <v/>
      </c>
      <c r="U122" s="258">
        <f t="shared" si="38"/>
        <v>0</v>
      </c>
      <c r="V122" s="357">
        <f t="shared" si="39"/>
        <v>5.0049999999999999</v>
      </c>
      <c r="W122" s="357" t="str">
        <f t="shared" si="40"/>
        <v/>
      </c>
      <c r="X122" s="357">
        <f t="shared" si="41"/>
        <v>5.0049999999999999</v>
      </c>
      <c r="Y122" s="258">
        <v>5.0000000000000001E-3</v>
      </c>
      <c r="Z122" s="258" t="str">
        <f t="shared" si="35"/>
        <v/>
      </c>
      <c r="AA122" s="258">
        <f>IFERROR(RANK(V122,V$118:V191,1),"")</f>
        <v>26</v>
      </c>
      <c r="AB122" s="258" t="str">
        <f t="shared" si="36"/>
        <v/>
      </c>
      <c r="AC122" s="258">
        <f t="shared" si="37"/>
        <v>23</v>
      </c>
      <c r="AD122" s="258">
        <f t="shared" si="42"/>
        <v>0</v>
      </c>
      <c r="AF122" s="258"/>
      <c r="AG122" s="258"/>
      <c r="AH122" s="258"/>
      <c r="AI122" s="258"/>
      <c r="AJ122" s="258"/>
      <c r="AK122" s="258"/>
    </row>
    <row r="123" spans="1:37">
      <c r="A123" s="95" t="s">
        <v>513</v>
      </c>
      <c r="B123" s="261"/>
      <c r="C123" s="86" t="s">
        <v>363</v>
      </c>
      <c r="D123" s="82" t="s">
        <v>11</v>
      </c>
      <c r="E123" s="275"/>
      <c r="F123" s="33">
        <v>2</v>
      </c>
      <c r="G123" s="33">
        <v>2</v>
      </c>
      <c r="H123" s="48" t="s">
        <v>231</v>
      </c>
      <c r="I123" s="141" t="s">
        <v>150</v>
      </c>
      <c r="J123" s="29" t="s">
        <v>232</v>
      </c>
      <c r="K123" s="18" t="s">
        <v>342</v>
      </c>
      <c r="L123" s="44" t="s">
        <v>346</v>
      </c>
      <c r="N123" s="258"/>
      <c r="O123" s="258">
        <v>0.1249</v>
      </c>
      <c r="P123" s="258">
        <v>35</v>
      </c>
      <c r="Q123" s="258" t="s">
        <v>359</v>
      </c>
      <c r="R123" s="258">
        <v>71</v>
      </c>
      <c r="S123" s="349" t="str">
        <f>IF(U123=0,"",COUNTIF(S$13:S122,"&gt;0")+1)</f>
        <v/>
      </c>
      <c r="T123" s="349" t="str">
        <f>IF(U123=0,"",COUNTIF(T$13:T122,"&gt;0")+1)</f>
        <v/>
      </c>
      <c r="U123" s="258">
        <f t="shared" si="38"/>
        <v>0</v>
      </c>
      <c r="V123" s="357">
        <f t="shared" si="39"/>
        <v>5.0060000000000002</v>
      </c>
      <c r="W123" s="357" t="str">
        <f t="shared" si="40"/>
        <v/>
      </c>
      <c r="X123" s="357">
        <f t="shared" si="41"/>
        <v>5.0060000000000002</v>
      </c>
      <c r="Y123" s="258">
        <v>6.0000000000000001E-3</v>
      </c>
      <c r="Z123" s="258" t="str">
        <f t="shared" si="35"/>
        <v/>
      </c>
      <c r="AA123" s="258">
        <f>IFERROR(RANK(V123,V$118:V192,1),"")</f>
        <v>27</v>
      </c>
      <c r="AB123" s="258" t="str">
        <f t="shared" si="36"/>
        <v/>
      </c>
      <c r="AC123" s="258">
        <f t="shared" si="37"/>
        <v>24</v>
      </c>
      <c r="AD123" s="258">
        <f t="shared" si="42"/>
        <v>0</v>
      </c>
      <c r="AF123" s="258"/>
      <c r="AG123" s="258"/>
      <c r="AH123" s="258"/>
      <c r="AI123" s="258"/>
      <c r="AJ123" s="258"/>
      <c r="AK123" s="258"/>
    </row>
    <row r="124" spans="1:37">
      <c r="A124" s="95" t="s">
        <v>513</v>
      </c>
      <c r="B124" s="261"/>
      <c r="C124" s="86" t="s">
        <v>363</v>
      </c>
      <c r="D124" s="82" t="s">
        <v>13</v>
      </c>
      <c r="E124" s="275" t="s">
        <v>688</v>
      </c>
      <c r="F124" s="27">
        <v>1</v>
      </c>
      <c r="G124" s="33">
        <v>2</v>
      </c>
      <c r="H124" s="48" t="s">
        <v>235</v>
      </c>
      <c r="I124" s="141" t="s">
        <v>151</v>
      </c>
      <c r="J124" s="29" t="s">
        <v>236</v>
      </c>
      <c r="K124" s="18" t="s">
        <v>341</v>
      </c>
      <c r="L124" s="44" t="s">
        <v>346</v>
      </c>
      <c r="N124" s="258"/>
      <c r="O124" s="258">
        <v>0.1249</v>
      </c>
      <c r="P124" s="258">
        <v>35</v>
      </c>
      <c r="Q124" s="258" t="s">
        <v>359</v>
      </c>
      <c r="R124" s="258">
        <v>72</v>
      </c>
      <c r="S124" s="349" t="str">
        <f>IF(U124=0,"",COUNTIF(S$13:S123,"&gt;0")+1)</f>
        <v/>
      </c>
      <c r="T124" s="349" t="str">
        <f>IF(U124=0,"",COUNTIF(T$13:T123,"&gt;0")+1)</f>
        <v/>
      </c>
      <c r="U124" s="258">
        <f t="shared" si="38"/>
        <v>0</v>
      </c>
      <c r="V124" s="357">
        <f t="shared" si="39"/>
        <v>3.5070000000000001</v>
      </c>
      <c r="W124" s="357" t="str">
        <f t="shared" si="40"/>
        <v/>
      </c>
      <c r="X124" s="357">
        <f t="shared" si="41"/>
        <v>3.5070000000000001</v>
      </c>
      <c r="Y124" s="258">
        <v>7.0000000000000001E-3</v>
      </c>
      <c r="Z124" s="258" t="str">
        <f t="shared" si="35"/>
        <v/>
      </c>
      <c r="AA124" s="258">
        <f>IFERROR(RANK(V124,V$118:V193,1),"")</f>
        <v>9</v>
      </c>
      <c r="AB124" s="258" t="str">
        <f t="shared" si="36"/>
        <v/>
      </c>
      <c r="AC124" s="258">
        <f t="shared" si="37"/>
        <v>9</v>
      </c>
      <c r="AD124" s="258">
        <f t="shared" si="42"/>
        <v>0</v>
      </c>
      <c r="AF124" s="258"/>
      <c r="AG124" s="258"/>
      <c r="AH124" s="258"/>
      <c r="AI124" s="258"/>
      <c r="AJ124" s="258"/>
      <c r="AK124" s="258"/>
    </row>
    <row r="125" spans="1:37" hidden="1">
      <c r="A125" s="94" t="s">
        <v>514</v>
      </c>
      <c r="B125" s="261"/>
      <c r="C125" s="86" t="s">
        <v>363</v>
      </c>
      <c r="D125" s="82" t="s">
        <v>14</v>
      </c>
      <c r="E125" s="275"/>
      <c r="F125" s="33">
        <v>2</v>
      </c>
      <c r="G125" s="75"/>
      <c r="H125" s="49" t="s">
        <v>381</v>
      </c>
      <c r="I125" s="141" t="s">
        <v>152</v>
      </c>
      <c r="J125" s="29" t="s">
        <v>382</v>
      </c>
      <c r="K125" s="18" t="s">
        <v>341</v>
      </c>
      <c r="L125" s="44"/>
      <c r="N125" s="258"/>
      <c r="O125" s="258">
        <v>0.1249</v>
      </c>
      <c r="P125" s="258">
        <v>35</v>
      </c>
      <c r="Q125" s="258" t="s">
        <v>359</v>
      </c>
      <c r="R125" s="258"/>
      <c r="S125" s="349" t="str">
        <f>IF(U125=0,"",COUNTIF(S$13:S124,"&gt;0")+1)</f>
        <v/>
      </c>
      <c r="T125" s="349" t="str">
        <f>IF(U125=0,"",COUNTIF(T$13:T124,"&gt;0")+1)</f>
        <v/>
      </c>
      <c r="U125" s="258">
        <f t="shared" si="38"/>
        <v>0</v>
      </c>
      <c r="V125" s="357" t="str">
        <f t="shared" si="39"/>
        <v/>
      </c>
      <c r="W125" s="357" t="str">
        <f t="shared" si="40"/>
        <v/>
      </c>
      <c r="X125" s="357" t="str">
        <f t="shared" si="41"/>
        <v/>
      </c>
      <c r="Y125" s="258">
        <v>8.0000000000000002E-3</v>
      </c>
      <c r="Z125" s="258" t="str">
        <f t="shared" si="35"/>
        <v>YES</v>
      </c>
      <c r="AA125" s="258" t="str">
        <f>IFERROR(RANK(V125,V$118:V194,1),"")</f>
        <v/>
      </c>
      <c r="AB125" s="258" t="str">
        <f t="shared" si="36"/>
        <v/>
      </c>
      <c r="AC125" s="258" t="str">
        <f t="shared" si="37"/>
        <v/>
      </c>
      <c r="AD125" s="258">
        <f t="shared" si="42"/>
        <v>0</v>
      </c>
      <c r="AF125" s="258"/>
      <c r="AG125" s="258"/>
      <c r="AH125" s="258"/>
      <c r="AI125" s="258"/>
      <c r="AJ125" s="258"/>
      <c r="AK125" s="258"/>
    </row>
    <row r="126" spans="1:37" hidden="1">
      <c r="A126" s="94" t="s">
        <v>514</v>
      </c>
      <c r="B126" s="261"/>
      <c r="C126" s="86" t="s">
        <v>363</v>
      </c>
      <c r="D126" s="82" t="s">
        <v>731</v>
      </c>
      <c r="E126" s="275"/>
      <c r="F126" s="33">
        <v>2</v>
      </c>
      <c r="G126" s="33">
        <v>2</v>
      </c>
      <c r="H126" s="49" t="s">
        <v>385</v>
      </c>
      <c r="I126" s="141" t="s">
        <v>153</v>
      </c>
      <c r="J126" s="29" t="s">
        <v>386</v>
      </c>
      <c r="K126" s="18" t="s">
        <v>341</v>
      </c>
      <c r="L126" s="44"/>
      <c r="N126" s="258"/>
      <c r="O126" s="258">
        <v>0.1249</v>
      </c>
      <c r="P126" s="258">
        <v>35</v>
      </c>
      <c r="Q126" s="258" t="s">
        <v>359</v>
      </c>
      <c r="R126" s="258"/>
      <c r="S126" s="349" t="str">
        <f>IF(U126=0,"",COUNTIF(S$13:S125,"&gt;0")+1)</f>
        <v/>
      </c>
      <c r="T126" s="349" t="str">
        <f>IF(U126=0,"",COUNTIF(T$13:T125,"&gt;0")+1)</f>
        <v/>
      </c>
      <c r="U126" s="258">
        <f t="shared" si="38"/>
        <v>0</v>
      </c>
      <c r="V126" s="357" t="str">
        <f t="shared" si="39"/>
        <v/>
      </c>
      <c r="W126" s="357" t="str">
        <f t="shared" si="40"/>
        <v/>
      </c>
      <c r="X126" s="357" t="str">
        <f t="shared" si="41"/>
        <v/>
      </c>
      <c r="Y126" s="258">
        <v>8.9999999999999993E-3</v>
      </c>
      <c r="Z126" s="258" t="str">
        <f t="shared" si="35"/>
        <v>YES</v>
      </c>
      <c r="AA126" s="258" t="str">
        <f>IFERROR(RANK(V126,V$118:V195,1),"")</f>
        <v/>
      </c>
      <c r="AB126" s="258" t="str">
        <f t="shared" si="36"/>
        <v/>
      </c>
      <c r="AC126" s="258" t="str">
        <f t="shared" si="37"/>
        <v/>
      </c>
      <c r="AD126" s="258">
        <f t="shared" si="42"/>
        <v>0</v>
      </c>
      <c r="AF126" s="258"/>
      <c r="AG126" s="258"/>
      <c r="AH126" s="258"/>
      <c r="AI126" s="258"/>
      <c r="AJ126" s="258"/>
      <c r="AK126" s="258"/>
    </row>
    <row r="127" spans="1:37">
      <c r="A127" s="95" t="s">
        <v>513</v>
      </c>
      <c r="B127" s="261"/>
      <c r="C127" s="86" t="s">
        <v>363</v>
      </c>
      <c r="D127" s="82" t="s">
        <v>15</v>
      </c>
      <c r="E127" s="275" t="s">
        <v>688</v>
      </c>
      <c r="F127" s="27">
        <v>1</v>
      </c>
      <c r="G127" s="33">
        <v>2</v>
      </c>
      <c r="H127" s="48" t="s">
        <v>237</v>
      </c>
      <c r="I127" s="141" t="s">
        <v>154</v>
      </c>
      <c r="J127" s="29" t="s">
        <v>238</v>
      </c>
      <c r="K127" s="18" t="s">
        <v>342</v>
      </c>
      <c r="L127" s="44" t="s">
        <v>346</v>
      </c>
      <c r="N127" s="258"/>
      <c r="O127" s="258">
        <v>0.1249</v>
      </c>
      <c r="P127" s="258">
        <v>30</v>
      </c>
      <c r="Q127" s="258" t="s">
        <v>359</v>
      </c>
      <c r="R127" s="258">
        <v>73</v>
      </c>
      <c r="S127" s="349" t="str">
        <f>IF(U127=0,"",COUNTIF(S$13:S126,"&gt;0")+1)</f>
        <v/>
      </c>
      <c r="T127" s="349" t="str">
        <f>IF(U127=0,"",COUNTIF(T$13:T126,"&gt;0")+1)</f>
        <v/>
      </c>
      <c r="U127" s="258">
        <f t="shared" si="38"/>
        <v>0</v>
      </c>
      <c r="V127" s="357">
        <f t="shared" si="39"/>
        <v>3.51</v>
      </c>
      <c r="W127" s="357" t="str">
        <f t="shared" si="40"/>
        <v/>
      </c>
      <c r="X127" s="357">
        <f t="shared" si="41"/>
        <v>3.51</v>
      </c>
      <c r="Y127" s="258">
        <v>0.01</v>
      </c>
      <c r="Z127" s="258" t="str">
        <f t="shared" si="35"/>
        <v/>
      </c>
      <c r="AA127" s="258">
        <f>IFERROR(RANK(V127,V$118:V196,1),"")</f>
        <v>10</v>
      </c>
      <c r="AB127" s="258" t="str">
        <f t="shared" si="36"/>
        <v/>
      </c>
      <c r="AC127" s="258">
        <f t="shared" si="37"/>
        <v>10</v>
      </c>
      <c r="AD127" s="258">
        <f t="shared" si="42"/>
        <v>0</v>
      </c>
      <c r="AF127" s="258"/>
      <c r="AG127" s="258"/>
      <c r="AH127" s="258"/>
      <c r="AI127" s="258"/>
      <c r="AJ127" s="258"/>
      <c r="AK127" s="258"/>
    </row>
    <row r="128" spans="1:37">
      <c r="A128" s="95" t="s">
        <v>513</v>
      </c>
      <c r="B128" s="261"/>
      <c r="C128" s="86" t="s">
        <v>363</v>
      </c>
      <c r="D128" s="83" t="s">
        <v>16</v>
      </c>
      <c r="E128" s="275"/>
      <c r="F128" s="34">
        <v>3</v>
      </c>
      <c r="G128" s="33">
        <v>2</v>
      </c>
      <c r="H128" s="48" t="s">
        <v>239</v>
      </c>
      <c r="I128" s="141" t="s">
        <v>155</v>
      </c>
      <c r="J128" s="29" t="s">
        <v>240</v>
      </c>
      <c r="K128" s="18" t="s">
        <v>342</v>
      </c>
      <c r="L128" s="44"/>
      <c r="N128" s="258"/>
      <c r="O128" s="258">
        <v>0.1249</v>
      </c>
      <c r="P128" s="258">
        <v>40</v>
      </c>
      <c r="Q128" s="258" t="s">
        <v>359</v>
      </c>
      <c r="R128" s="258">
        <v>74</v>
      </c>
      <c r="S128" s="349" t="str">
        <f>IF(U128=0,"",COUNTIF(S$13:S127,"&gt;0")+1)</f>
        <v/>
      </c>
      <c r="T128" s="349" t="str">
        <f>IF(U128=0,"",COUNTIF(T$13:T127,"&gt;0")+1)</f>
        <v/>
      </c>
      <c r="U128" s="258">
        <f t="shared" si="38"/>
        <v>0</v>
      </c>
      <c r="V128" s="357">
        <f t="shared" si="39"/>
        <v>6.5110000000000001</v>
      </c>
      <c r="W128" s="357" t="str">
        <f t="shared" si="40"/>
        <v/>
      </c>
      <c r="X128" s="357">
        <f t="shared" si="41"/>
        <v>6.5110000000000001</v>
      </c>
      <c r="Y128" s="258">
        <v>1.0999999999999999E-2</v>
      </c>
      <c r="Z128" s="258" t="str">
        <f t="shared" si="35"/>
        <v/>
      </c>
      <c r="AA128" s="258">
        <f>IFERROR(RANK(V128,V$118:V197,1),"")</f>
        <v>37</v>
      </c>
      <c r="AB128" s="258" t="str">
        <f t="shared" si="36"/>
        <v/>
      </c>
      <c r="AC128" s="258">
        <f t="shared" si="37"/>
        <v>34</v>
      </c>
      <c r="AD128" s="258">
        <f>IF(AND(U$115&lt;&gt;"",AA128&lt;&gt;""),IF(AA128&lt;=U$115-(AD$112+AD$113)*AE$111,1+AE$111,AE$111),0)+IF(AND(U$116&lt;&gt;"",AB128&lt;&gt;""),IF(AB128&lt;=U$116-AD$112*AE$112,1+AE$112,AE$112),0)+IF(AND(U$117&lt;&gt;"",AC128&lt;&gt;""),IF(AC128&lt;=U$117-AD$113*AE$113,1+AE$113,AE$113),0)</f>
        <v>0</v>
      </c>
      <c r="AF128" s="258"/>
      <c r="AG128" s="258"/>
      <c r="AH128" s="258"/>
      <c r="AI128" s="258"/>
      <c r="AJ128" s="258"/>
      <c r="AK128" s="258"/>
    </row>
    <row r="129" spans="1:37">
      <c r="A129" s="95" t="s">
        <v>513</v>
      </c>
      <c r="B129" s="261"/>
      <c r="C129" s="86" t="s">
        <v>363</v>
      </c>
      <c r="D129" s="82" t="s">
        <v>17</v>
      </c>
      <c r="E129" s="275"/>
      <c r="F129" s="34">
        <v>3</v>
      </c>
      <c r="G129" s="27">
        <v>1</v>
      </c>
      <c r="H129" s="48" t="s">
        <v>241</v>
      </c>
      <c r="I129" s="141" t="s">
        <v>156</v>
      </c>
      <c r="J129" s="29" t="s">
        <v>242</v>
      </c>
      <c r="K129" s="18" t="s">
        <v>342</v>
      </c>
      <c r="L129" s="44" t="s">
        <v>346</v>
      </c>
      <c r="N129" s="258"/>
      <c r="O129" s="258">
        <v>0.1249</v>
      </c>
      <c r="P129" s="258">
        <v>35</v>
      </c>
      <c r="Q129" s="258" t="s">
        <v>359</v>
      </c>
      <c r="R129" s="258">
        <v>75</v>
      </c>
      <c r="S129" s="349" t="str">
        <f>IF(U129=0,"",COUNTIF(S$13:S128,"&gt;0")+1)</f>
        <v/>
      </c>
      <c r="T129" s="349" t="str">
        <f>IF(U129=0,"",COUNTIF(T$13:T128,"&gt;0")+1)</f>
        <v/>
      </c>
      <c r="U129" s="258">
        <f t="shared" si="38"/>
        <v>0</v>
      </c>
      <c r="V129" s="357">
        <f t="shared" si="39"/>
        <v>5.5119999999999996</v>
      </c>
      <c r="W129" s="357" t="str">
        <f t="shared" si="40"/>
        <v/>
      </c>
      <c r="X129" s="357">
        <f t="shared" si="41"/>
        <v>5.5119999999999996</v>
      </c>
      <c r="Y129" s="258">
        <v>1.2E-2</v>
      </c>
      <c r="Z129" s="258" t="str">
        <f t="shared" si="35"/>
        <v/>
      </c>
      <c r="AA129" s="258">
        <f>IFERROR(RANK(V129,V$118:V198,1),"")</f>
        <v>33</v>
      </c>
      <c r="AB129" s="258" t="str">
        <f t="shared" si="36"/>
        <v/>
      </c>
      <c r="AC129" s="258">
        <f t="shared" si="37"/>
        <v>30</v>
      </c>
      <c r="AD129" s="258">
        <f>IF(AND(U$115&lt;&gt;"",AA129&lt;&gt;""),IF(AA129&lt;=U$115-(AD$112+AD$113)*AE$111,1+AE$111,AE$111),0)+IF(AND(U$116&lt;&gt;"",AB129&lt;&gt;""),IF(AB129&lt;=U$116-AD$112*AE$112,1+AE$112,AE$112),0)+IF(AND(U$117&lt;&gt;"",AC129&lt;&gt;""),IF(AC129&lt;=U$117-AD$113*AE$113,1+AE$113,AE$113),0)</f>
        <v>0</v>
      </c>
      <c r="AF129" s="258"/>
      <c r="AG129" s="258"/>
      <c r="AH129" s="258"/>
      <c r="AI129" s="258"/>
      <c r="AJ129" s="258"/>
      <c r="AK129" s="258"/>
    </row>
    <row r="130" spans="1:37">
      <c r="A130" s="95" t="s">
        <v>513</v>
      </c>
      <c r="B130" s="261"/>
      <c r="C130" s="86" t="s">
        <v>363</v>
      </c>
      <c r="D130" s="82" t="s">
        <v>787</v>
      </c>
      <c r="E130" s="275"/>
      <c r="F130" s="33">
        <v>2</v>
      </c>
      <c r="G130" s="27">
        <v>1</v>
      </c>
      <c r="H130" s="48" t="s">
        <v>773</v>
      </c>
      <c r="I130" s="17">
        <v>5021353014372</v>
      </c>
      <c r="J130" s="29" t="s">
        <v>788</v>
      </c>
      <c r="K130" s="18" t="s">
        <v>342</v>
      </c>
      <c r="L130" s="44"/>
      <c r="N130" s="258"/>
      <c r="O130" s="258">
        <v>0.1249</v>
      </c>
      <c r="P130" s="258">
        <v>35</v>
      </c>
      <c r="Q130" s="258" t="s">
        <v>359</v>
      </c>
      <c r="R130" s="258">
        <v>76</v>
      </c>
      <c r="S130" s="349" t="str">
        <f>IF(U130=0,"",COUNTIF(S$13:S129,"&gt;0")+1)</f>
        <v/>
      </c>
      <c r="T130" s="349" t="str">
        <f>IF(U130=0,"",COUNTIF(T$13:T129,"&gt;0")+1)</f>
        <v/>
      </c>
      <c r="U130" s="258">
        <f t="shared" ref="U130:U131" si="43">B130+AD130</f>
        <v>0</v>
      </c>
      <c r="V130" s="357">
        <f t="shared" ref="V130:V131" si="44">IF(Z130&lt;&gt;"YES",F130*1.5+G130+Y130,"")</f>
        <v>5.0120000000000005</v>
      </c>
      <c r="W130" s="357" t="str">
        <f t="shared" ref="W130:W131" si="45">IF(K130=1,V130,"")</f>
        <v/>
      </c>
      <c r="X130" s="357">
        <f t="shared" ref="X130:X131" si="46">IF(K130&lt;&gt;1,V130,"")</f>
        <v>5.0120000000000005</v>
      </c>
      <c r="Y130" s="258">
        <v>1.012</v>
      </c>
      <c r="Z130" s="258" t="str">
        <f t="shared" ref="Z130:Z131" si="47">IF(A130="N","YES","")</f>
        <v/>
      </c>
      <c r="AA130" s="258">
        <f>IFERROR(RANK(V130,V$118:V199,1),"")</f>
        <v>28</v>
      </c>
      <c r="AC130" s="258">
        <f t="shared" ref="AC130:AC139" si="48">IFERROR(RANK(X130,X$118:X$187,1),"")</f>
        <v>25</v>
      </c>
      <c r="AD130" s="258">
        <f>IF(AND(U$115&lt;&gt;"",AA130&lt;&gt;""),IF(AA130&lt;=U$115-(AD$112+AD$113)*AE$111,1+AE$111,AE$111),0)+IF(AND(U$116&lt;&gt;"",AB130&lt;&gt;""),IF(AB130&lt;=U$116-AD$112*AE$112,1+AE$112,AE$112),0)+IF(AND(U$117&lt;&gt;"",AC130&lt;&gt;""),IF(AC130&lt;=U$117-AD$113*AE$113,1+AE$113,AE$113),0)</f>
        <v>0</v>
      </c>
      <c r="AF130" s="258"/>
      <c r="AG130" s="258"/>
      <c r="AH130" s="258"/>
      <c r="AI130" s="258"/>
      <c r="AJ130" s="258"/>
      <c r="AK130" s="258"/>
    </row>
    <row r="131" spans="1:37" hidden="1">
      <c r="A131" s="94" t="s">
        <v>514</v>
      </c>
      <c r="B131" s="261"/>
      <c r="C131" s="86" t="s">
        <v>363</v>
      </c>
      <c r="D131" s="82" t="s">
        <v>18</v>
      </c>
      <c r="E131" s="275"/>
      <c r="F131" s="27">
        <v>1</v>
      </c>
      <c r="G131" s="75"/>
      <c r="H131" s="48" t="s">
        <v>243</v>
      </c>
      <c r="I131" s="141" t="s">
        <v>157</v>
      </c>
      <c r="J131" s="29" t="s">
        <v>244</v>
      </c>
      <c r="K131" s="18" t="s">
        <v>341</v>
      </c>
      <c r="L131" s="44"/>
      <c r="N131" s="258"/>
      <c r="O131" s="258">
        <v>0.1249</v>
      </c>
      <c r="P131" s="258">
        <v>35</v>
      </c>
      <c r="Q131" s="258" t="s">
        <v>359</v>
      </c>
      <c r="R131" s="258"/>
      <c r="S131" s="349" t="str">
        <f>IF(U131=0,"",COUNTIF(S$13:S130,"&gt;0")+1)</f>
        <v/>
      </c>
      <c r="T131" s="349" t="str">
        <f>IF(U131=0,"",COUNTIF(T$13:T130,"&gt;0")+1)</f>
        <v/>
      </c>
      <c r="U131" s="258">
        <f t="shared" si="43"/>
        <v>0</v>
      </c>
      <c r="V131" s="357" t="str">
        <f t="shared" si="44"/>
        <v/>
      </c>
      <c r="W131" s="357" t="str">
        <f t="shared" si="45"/>
        <v/>
      </c>
      <c r="X131" s="357" t="str">
        <f t="shared" si="46"/>
        <v/>
      </c>
      <c r="Y131" s="258">
        <v>2.012</v>
      </c>
      <c r="Z131" s="258" t="str">
        <f t="shared" si="47"/>
        <v>YES</v>
      </c>
      <c r="AA131" s="258" t="str">
        <f>IFERROR(RANK(V131,V$118:V200,1),"")</f>
        <v/>
      </c>
      <c r="AB131" s="258" t="str">
        <f t="shared" ref="AB131:AB136" si="49">IFERROR(RANK(W131,W$118:W$187,1),"")</f>
        <v/>
      </c>
      <c r="AC131" s="258" t="str">
        <f t="shared" si="48"/>
        <v/>
      </c>
      <c r="AD131" s="258">
        <f t="shared" si="42"/>
        <v>0</v>
      </c>
      <c r="AF131" s="258"/>
      <c r="AG131" s="258"/>
      <c r="AH131" s="258"/>
      <c r="AI131" s="258"/>
      <c r="AJ131" s="258"/>
      <c r="AK131" s="258"/>
    </row>
    <row r="132" spans="1:37">
      <c r="A132" s="95" t="s">
        <v>513</v>
      </c>
      <c r="B132" s="261"/>
      <c r="C132" s="86" t="s">
        <v>363</v>
      </c>
      <c r="D132" s="82" t="s">
        <v>140</v>
      </c>
      <c r="E132" s="275" t="s">
        <v>688</v>
      </c>
      <c r="F132" s="27">
        <v>1</v>
      </c>
      <c r="G132" s="33">
        <v>2</v>
      </c>
      <c r="H132" s="49" t="s">
        <v>387</v>
      </c>
      <c r="I132" s="141" t="s">
        <v>158</v>
      </c>
      <c r="J132" s="29" t="s">
        <v>388</v>
      </c>
      <c r="K132" s="18">
        <v>1</v>
      </c>
      <c r="L132" s="44"/>
      <c r="N132" s="258"/>
      <c r="O132" s="258">
        <v>0.1249</v>
      </c>
      <c r="P132" s="258">
        <v>35</v>
      </c>
      <c r="Q132" s="258" t="s">
        <v>359</v>
      </c>
      <c r="R132" s="258">
        <v>77</v>
      </c>
      <c r="S132" s="349" t="str">
        <f>IF(U132=0,"",COUNTIF(S$13:S131,"&gt;0")+1)</f>
        <v/>
      </c>
      <c r="T132" s="349" t="str">
        <f>IF(U132=0,"",COUNTIF(T$13:T131,"&gt;0")+1)</f>
        <v/>
      </c>
      <c r="U132" s="258">
        <f t="shared" si="38"/>
        <v>0</v>
      </c>
      <c r="V132" s="357">
        <f t="shared" si="39"/>
        <v>3.5139999999999998</v>
      </c>
      <c r="W132" s="357">
        <f t="shared" si="40"/>
        <v>3.5139999999999998</v>
      </c>
      <c r="X132" s="357" t="str">
        <f t="shared" si="41"/>
        <v/>
      </c>
      <c r="Y132" s="258">
        <v>1.4E-2</v>
      </c>
      <c r="Z132" s="258" t="str">
        <f t="shared" si="35"/>
        <v/>
      </c>
      <c r="AA132" s="258">
        <f>IFERROR(RANK(V132,V$118:V201,1),"")</f>
        <v>11</v>
      </c>
      <c r="AB132" s="258">
        <f t="shared" si="49"/>
        <v>1</v>
      </c>
      <c r="AC132" s="258" t="str">
        <f t="shared" si="48"/>
        <v/>
      </c>
      <c r="AD132" s="258">
        <f t="shared" si="42"/>
        <v>0</v>
      </c>
      <c r="AF132" s="258"/>
      <c r="AG132" s="258"/>
      <c r="AH132" s="258"/>
      <c r="AI132" s="258"/>
      <c r="AJ132" s="258"/>
      <c r="AK132" s="258"/>
    </row>
    <row r="133" spans="1:37" hidden="1">
      <c r="A133" s="94" t="s">
        <v>514</v>
      </c>
      <c r="B133" s="261"/>
      <c r="C133" s="86" t="s">
        <v>363</v>
      </c>
      <c r="D133" s="82" t="s">
        <v>20</v>
      </c>
      <c r="E133" s="275"/>
      <c r="F133" s="27">
        <v>1</v>
      </c>
      <c r="G133" s="27">
        <v>1</v>
      </c>
      <c r="H133" s="48" t="s">
        <v>245</v>
      </c>
      <c r="I133" s="141" t="s">
        <v>159</v>
      </c>
      <c r="J133" s="29" t="s">
        <v>246</v>
      </c>
      <c r="K133" s="18" t="s">
        <v>343</v>
      </c>
      <c r="L133" s="44"/>
      <c r="N133" s="258"/>
      <c r="O133" s="258">
        <v>0.1249</v>
      </c>
      <c r="P133" s="258">
        <v>60</v>
      </c>
      <c r="Q133" s="258" t="s">
        <v>359</v>
      </c>
      <c r="R133" s="258"/>
      <c r="S133" s="349" t="str">
        <f>IF(U133=0,"",COUNTIF(S$13:S132,"&gt;0")+1)</f>
        <v/>
      </c>
      <c r="T133" s="349" t="str">
        <f>IF(U133=0,"",COUNTIF(T$13:T132,"&gt;0")+1)</f>
        <v/>
      </c>
      <c r="U133" s="258">
        <f t="shared" si="38"/>
        <v>0</v>
      </c>
      <c r="V133" s="357" t="str">
        <f t="shared" si="39"/>
        <v/>
      </c>
      <c r="W133" s="357" t="str">
        <f t="shared" si="40"/>
        <v/>
      </c>
      <c r="X133" s="357" t="str">
        <f t="shared" si="41"/>
        <v/>
      </c>
      <c r="Y133" s="258">
        <v>1.4999999999999999E-2</v>
      </c>
      <c r="Z133" s="258" t="str">
        <f t="shared" si="35"/>
        <v>YES</v>
      </c>
      <c r="AA133" s="258" t="str">
        <f>IFERROR(RANK(V133,V$118:V202,1),"")</f>
        <v/>
      </c>
      <c r="AB133" s="258" t="str">
        <f t="shared" si="49"/>
        <v/>
      </c>
      <c r="AC133" s="258" t="str">
        <f t="shared" si="48"/>
        <v/>
      </c>
      <c r="AD133" s="258">
        <f t="shared" si="42"/>
        <v>0</v>
      </c>
      <c r="AF133" s="258"/>
      <c r="AG133" s="258"/>
      <c r="AH133" s="258"/>
      <c r="AI133" s="258"/>
      <c r="AJ133" s="258"/>
      <c r="AK133" s="258"/>
    </row>
    <row r="134" spans="1:37">
      <c r="A134" s="95" t="s">
        <v>513</v>
      </c>
      <c r="B134" s="261"/>
      <c r="C134" s="86" t="s">
        <v>363</v>
      </c>
      <c r="D134" s="82" t="s">
        <v>21</v>
      </c>
      <c r="E134" s="275"/>
      <c r="F134" s="33">
        <v>2</v>
      </c>
      <c r="G134" s="27">
        <v>1</v>
      </c>
      <c r="H134" s="48" t="s">
        <v>247</v>
      </c>
      <c r="I134" s="141" t="s">
        <v>160</v>
      </c>
      <c r="J134" s="29" t="s">
        <v>248</v>
      </c>
      <c r="K134" s="18" t="s">
        <v>342</v>
      </c>
      <c r="L134" s="44"/>
      <c r="N134" s="258"/>
      <c r="O134" s="258">
        <v>0.1249</v>
      </c>
      <c r="P134" s="258">
        <v>35</v>
      </c>
      <c r="Q134" s="258" t="s">
        <v>359</v>
      </c>
      <c r="R134" s="258">
        <v>78</v>
      </c>
      <c r="S134" s="349" t="str">
        <f>IF(U134=0,"",COUNTIF(S$13:S133,"&gt;0")+1)</f>
        <v/>
      </c>
      <c r="T134" s="349" t="str">
        <f>IF(U134=0,"",COUNTIF(T$13:T133,"&gt;0")+1)</f>
        <v/>
      </c>
      <c r="U134" s="258">
        <f t="shared" si="38"/>
        <v>0</v>
      </c>
      <c r="V134" s="357">
        <f t="shared" si="39"/>
        <v>4.016</v>
      </c>
      <c r="W134" s="357" t="str">
        <f t="shared" si="40"/>
        <v/>
      </c>
      <c r="X134" s="357">
        <f t="shared" si="41"/>
        <v>4.016</v>
      </c>
      <c r="Y134" s="258">
        <v>1.6E-2</v>
      </c>
      <c r="Z134" s="258" t="str">
        <f t="shared" si="35"/>
        <v/>
      </c>
      <c r="AA134" s="258">
        <f>IFERROR(RANK(V134,V$118:V203,1),"")</f>
        <v>17</v>
      </c>
      <c r="AB134" s="258" t="str">
        <f t="shared" si="49"/>
        <v/>
      </c>
      <c r="AC134" s="258">
        <f t="shared" si="48"/>
        <v>16</v>
      </c>
      <c r="AD134" s="258">
        <f t="shared" si="42"/>
        <v>0</v>
      </c>
      <c r="AF134" s="258"/>
      <c r="AG134" s="258"/>
      <c r="AH134" s="258"/>
      <c r="AI134" s="258"/>
      <c r="AJ134" s="258"/>
      <c r="AK134" s="258"/>
    </row>
    <row r="135" spans="1:37">
      <c r="A135" s="95" t="s">
        <v>513</v>
      </c>
      <c r="B135" s="261"/>
      <c r="C135" s="86" t="s">
        <v>363</v>
      </c>
      <c r="D135" s="171" t="s">
        <v>705</v>
      </c>
      <c r="E135" s="278"/>
      <c r="F135" s="33">
        <v>2</v>
      </c>
      <c r="G135" s="27">
        <v>1</v>
      </c>
      <c r="H135" s="48" t="s">
        <v>706</v>
      </c>
      <c r="I135" s="215">
        <v>5021353002317</v>
      </c>
      <c r="J135" s="29" t="s">
        <v>738</v>
      </c>
      <c r="K135" s="18">
        <v>1</v>
      </c>
      <c r="L135" s="44"/>
      <c r="N135" s="258"/>
      <c r="O135" s="258">
        <v>0.1249</v>
      </c>
      <c r="P135" s="258">
        <v>35</v>
      </c>
      <c r="Q135" s="258" t="s">
        <v>359</v>
      </c>
      <c r="R135" s="258">
        <v>79</v>
      </c>
      <c r="S135" s="349" t="str">
        <f>IF(U135=0,"",COUNTIF(S$13:S134,"&gt;0")+1)</f>
        <v/>
      </c>
      <c r="T135" s="349" t="str">
        <f>IF(U135=0,"",COUNTIF(T$13:T134,"&gt;0")+1)</f>
        <v/>
      </c>
      <c r="U135" s="258">
        <f t="shared" si="38"/>
        <v>0</v>
      </c>
      <c r="V135" s="357">
        <f t="shared" ref="V135:V137" si="50">IF(Z135&lt;&gt;"YES",F135*1.5+G135+Y135,"")</f>
        <v>4.0170000000000003</v>
      </c>
      <c r="W135" s="357">
        <f t="shared" ref="W135:W137" si="51">IF(K135=1,V135,"")</f>
        <v>4.0170000000000003</v>
      </c>
      <c r="X135" s="357" t="str">
        <f t="shared" ref="X135:X137" si="52">IF(K135&lt;&gt;1,V135,"")</f>
        <v/>
      </c>
      <c r="Y135" s="258">
        <v>1.7000000000000001E-2</v>
      </c>
      <c r="Z135" s="258" t="str">
        <f t="shared" si="35"/>
        <v/>
      </c>
      <c r="AA135" s="258">
        <f>IFERROR(RANK(V135,V$118:V204,1),"")</f>
        <v>18</v>
      </c>
      <c r="AB135" s="258">
        <f t="shared" si="49"/>
        <v>2</v>
      </c>
      <c r="AC135" s="258" t="str">
        <f t="shared" si="48"/>
        <v/>
      </c>
      <c r="AD135" s="258">
        <f t="shared" si="42"/>
        <v>0</v>
      </c>
      <c r="AF135" s="258"/>
      <c r="AG135" s="258"/>
      <c r="AH135" s="258"/>
      <c r="AI135" s="258"/>
      <c r="AJ135" s="258"/>
      <c r="AK135" s="258"/>
    </row>
    <row r="136" spans="1:37">
      <c r="A136" s="95" t="s">
        <v>513</v>
      </c>
      <c r="B136" s="261"/>
      <c r="C136" s="86" t="s">
        <v>363</v>
      </c>
      <c r="D136" s="171" t="s">
        <v>648</v>
      </c>
      <c r="E136" s="278"/>
      <c r="F136" s="33">
        <v>2</v>
      </c>
      <c r="G136" s="27">
        <v>1</v>
      </c>
      <c r="H136" s="48" t="s">
        <v>669</v>
      </c>
      <c r="I136" s="215">
        <v>5021353002317</v>
      </c>
      <c r="J136" s="29" t="s">
        <v>676</v>
      </c>
      <c r="K136" s="18">
        <v>1</v>
      </c>
      <c r="L136" s="44"/>
      <c r="N136" s="258"/>
      <c r="O136" s="258">
        <v>0.1249</v>
      </c>
      <c r="P136" s="258">
        <v>35</v>
      </c>
      <c r="Q136" s="258" t="s">
        <v>359</v>
      </c>
      <c r="R136" s="258">
        <v>80</v>
      </c>
      <c r="S136" s="349" t="str">
        <f>IF(U136=0,"",COUNTIF(S$13:S135,"&gt;0")+1)</f>
        <v/>
      </c>
      <c r="T136" s="349" t="str">
        <f>IF(U136=0,"",COUNTIF(T$13:T135,"&gt;0")+1)</f>
        <v/>
      </c>
      <c r="U136" s="258">
        <f t="shared" si="38"/>
        <v>0</v>
      </c>
      <c r="V136" s="357">
        <f t="shared" si="50"/>
        <v>4.0179999999999998</v>
      </c>
      <c r="W136" s="357">
        <f t="shared" si="51"/>
        <v>4.0179999999999998</v>
      </c>
      <c r="X136" s="357" t="str">
        <f t="shared" si="52"/>
        <v/>
      </c>
      <c r="Y136" s="258">
        <v>1.7999999999999999E-2</v>
      </c>
      <c r="Z136" s="258" t="str">
        <f t="shared" si="35"/>
        <v/>
      </c>
      <c r="AA136" s="258">
        <f>IFERROR(RANK(V136,V$118:V205,1),"")</f>
        <v>19</v>
      </c>
      <c r="AB136" s="258">
        <f t="shared" si="49"/>
        <v>3</v>
      </c>
      <c r="AC136" s="258" t="str">
        <f t="shared" si="48"/>
        <v/>
      </c>
      <c r="AD136" s="258">
        <f t="shared" si="42"/>
        <v>0</v>
      </c>
      <c r="AF136" s="258"/>
      <c r="AG136" s="258"/>
      <c r="AH136" s="258"/>
      <c r="AI136" s="258"/>
      <c r="AJ136" s="258"/>
      <c r="AK136" s="258"/>
    </row>
    <row r="137" spans="1:37">
      <c r="A137" s="95" t="s">
        <v>513</v>
      </c>
      <c r="B137" s="261"/>
      <c r="C137" s="86" t="s">
        <v>363</v>
      </c>
      <c r="D137" s="82" t="s">
        <v>22</v>
      </c>
      <c r="E137" s="275"/>
      <c r="F137" s="34">
        <v>3</v>
      </c>
      <c r="G137" s="27">
        <v>1</v>
      </c>
      <c r="H137" s="48" t="s">
        <v>249</v>
      </c>
      <c r="I137" s="141" t="s">
        <v>161</v>
      </c>
      <c r="J137" s="29" t="s">
        <v>250</v>
      </c>
      <c r="K137" s="18">
        <v>2</v>
      </c>
      <c r="L137" s="44"/>
      <c r="N137" s="258"/>
      <c r="O137" s="258">
        <v>0.1249</v>
      </c>
      <c r="P137" s="258">
        <v>45</v>
      </c>
      <c r="Q137" s="258" t="s">
        <v>359</v>
      </c>
      <c r="R137" s="258">
        <v>81</v>
      </c>
      <c r="S137" s="349" t="str">
        <f>IF(U137=0,"",COUNTIF(S$13:S136,"&gt;0")+1)</f>
        <v/>
      </c>
      <c r="T137" s="349" t="str">
        <f>IF(U137=0,"",COUNTIF(T$13:T136,"&gt;0")+1)</f>
        <v/>
      </c>
      <c r="U137" s="258">
        <f t="shared" si="38"/>
        <v>0</v>
      </c>
      <c r="V137" s="357">
        <f t="shared" si="50"/>
        <v>5.5190000000000001</v>
      </c>
      <c r="W137" s="357" t="str">
        <f t="shared" si="51"/>
        <v/>
      </c>
      <c r="X137" s="357">
        <f t="shared" si="52"/>
        <v>5.5190000000000001</v>
      </c>
      <c r="Y137" s="258">
        <v>1.9E-2</v>
      </c>
      <c r="Z137" s="258" t="str">
        <f t="shared" si="35"/>
        <v/>
      </c>
      <c r="AA137" s="258">
        <f>IFERROR(RANK(V137,V$118:V206,1),"")</f>
        <v>34</v>
      </c>
      <c r="AB137" s="258" t="str">
        <f t="shared" ref="AB137" si="53">IFERROR(RANK(W137,W$118:W$187,1),"")</f>
        <v/>
      </c>
      <c r="AC137" s="258">
        <f t="shared" si="48"/>
        <v>31</v>
      </c>
      <c r="AD137" s="258">
        <f t="shared" si="42"/>
        <v>0</v>
      </c>
      <c r="AF137" s="258"/>
      <c r="AG137" s="258"/>
      <c r="AH137" s="258"/>
      <c r="AI137" s="258"/>
      <c r="AJ137" s="258"/>
      <c r="AK137" s="258"/>
    </row>
    <row r="138" spans="1:37">
      <c r="A138" s="95" t="s">
        <v>513</v>
      </c>
      <c r="B138" s="261"/>
      <c r="C138" s="86" t="s">
        <v>363</v>
      </c>
      <c r="D138" s="82" t="s">
        <v>23</v>
      </c>
      <c r="E138" s="275"/>
      <c r="F138" s="34">
        <v>3</v>
      </c>
      <c r="G138" s="33">
        <v>2</v>
      </c>
      <c r="H138" s="48" t="s">
        <v>251</v>
      </c>
      <c r="I138" s="141" t="s">
        <v>162</v>
      </c>
      <c r="J138" s="29" t="s">
        <v>252</v>
      </c>
      <c r="K138" s="18" t="s">
        <v>342</v>
      </c>
      <c r="L138" s="44"/>
      <c r="N138" s="258"/>
      <c r="O138" s="258">
        <v>0.1249</v>
      </c>
      <c r="P138" s="258">
        <v>35</v>
      </c>
      <c r="Q138" s="258" t="s">
        <v>359</v>
      </c>
      <c r="R138" s="258">
        <v>82</v>
      </c>
      <c r="S138" s="349" t="str">
        <f>IF(U138=0,"",COUNTIF(S$13:S137,"&gt;0")+1)</f>
        <v/>
      </c>
      <c r="T138" s="349" t="str">
        <f>IF(U138=0,"",COUNTIF(T$13:T137,"&gt;0")+1)</f>
        <v/>
      </c>
      <c r="U138" s="258">
        <f t="shared" si="38"/>
        <v>0</v>
      </c>
      <c r="V138" s="357">
        <f t="shared" ref="V138:V139" si="54">IF(Z138&lt;&gt;"YES",F138*1.5+G138+Y138,"")</f>
        <v>7.5190000000000001</v>
      </c>
      <c r="W138" s="357" t="str">
        <f t="shared" ref="W138:W139" si="55">IF(K138=1,V138,"")</f>
        <v/>
      </c>
      <c r="X138" s="357">
        <f t="shared" ref="X138:X139" si="56">IF(K138&lt;&gt;1,V138,"")</f>
        <v>7.5190000000000001</v>
      </c>
      <c r="Y138" s="258">
        <v>1.0189999999999999</v>
      </c>
      <c r="Z138" s="258" t="str">
        <f t="shared" ref="Z138:Z139" si="57">IF(A138="N","YES","")</f>
        <v/>
      </c>
      <c r="AA138" s="258">
        <f>IFERROR(RANK(V138,V$118:V207,1),"")</f>
        <v>39</v>
      </c>
      <c r="AB138" s="258" t="str">
        <f>IFERROR(RANK(W138,W$118:W$187,1),"")</f>
        <v/>
      </c>
      <c r="AC138" s="258">
        <f t="shared" si="48"/>
        <v>36</v>
      </c>
      <c r="AD138" s="258">
        <f t="shared" ref="AD138:AD139" si="58">IF(AND(U$115&lt;&gt;"",AA138&lt;&gt;""),IF(AA138&lt;=U$115-(AD$112+AD$113)*AE$111,1+AE$111,AE$111),0)+IF(AND(U$116&lt;&gt;"",AB138&lt;&gt;""),IF(AB138&lt;=U$116-AD$112*AE$112,1+AE$112,AE$112),0)+IF(AND(U$117&lt;&gt;"",AC138&lt;&gt;""),IF(AC138&lt;=U$117-AD$113*AE$113,1+AE$113,AE$113),0)</f>
        <v>0</v>
      </c>
      <c r="AF138" s="258"/>
      <c r="AG138" s="258"/>
      <c r="AH138" s="258"/>
      <c r="AI138" s="258"/>
      <c r="AJ138" s="258"/>
      <c r="AK138" s="258"/>
    </row>
    <row r="139" spans="1:37">
      <c r="A139" s="95" t="s">
        <v>513</v>
      </c>
      <c r="B139" s="261"/>
      <c r="C139" s="86" t="s">
        <v>363</v>
      </c>
      <c r="D139" s="82" t="s">
        <v>758</v>
      </c>
      <c r="E139" s="275"/>
      <c r="F139" s="34">
        <v>3</v>
      </c>
      <c r="G139" s="27">
        <v>1</v>
      </c>
      <c r="H139" s="48" t="s">
        <v>759</v>
      </c>
      <c r="I139" s="17">
        <v>5021353002317</v>
      </c>
      <c r="J139" s="29" t="s">
        <v>760</v>
      </c>
      <c r="K139" s="18">
        <v>1</v>
      </c>
      <c r="L139" s="44"/>
      <c r="N139" s="258"/>
      <c r="O139" s="258">
        <v>0.1249</v>
      </c>
      <c r="P139" s="258">
        <v>35</v>
      </c>
      <c r="Q139" s="258" t="s">
        <v>359</v>
      </c>
      <c r="R139" s="258">
        <v>83</v>
      </c>
      <c r="S139" s="349" t="str">
        <f>IF(U139=0,"",COUNTIF(S$13:S138,"&gt;0")+1)</f>
        <v/>
      </c>
      <c r="T139" s="349" t="str">
        <f>IF(U139=0,"",COUNTIF(T$13:T138,"&gt;0")+1)</f>
        <v/>
      </c>
      <c r="U139" s="258">
        <f t="shared" si="38"/>
        <v>0</v>
      </c>
      <c r="V139" s="357">
        <f t="shared" si="54"/>
        <v>7.5190000000000001</v>
      </c>
      <c r="W139" s="357">
        <f t="shared" si="55"/>
        <v>7.5190000000000001</v>
      </c>
      <c r="X139" s="357" t="str">
        <f t="shared" si="56"/>
        <v/>
      </c>
      <c r="Y139" s="258">
        <v>2.0190000000000001</v>
      </c>
      <c r="Z139" s="258" t="str">
        <f t="shared" si="57"/>
        <v/>
      </c>
      <c r="AA139" s="258">
        <f>IFERROR(RANK(V139,V$118:V208,1),"")</f>
        <v>39</v>
      </c>
      <c r="AB139" s="258">
        <f>IFERROR(RANK(W139,W$118:W$187,1),"")</f>
        <v>4</v>
      </c>
      <c r="AC139" s="258" t="str">
        <f t="shared" si="48"/>
        <v/>
      </c>
      <c r="AD139" s="258">
        <f t="shared" si="58"/>
        <v>0</v>
      </c>
      <c r="AF139" s="258"/>
      <c r="AG139" s="258"/>
      <c r="AH139" s="258"/>
      <c r="AI139" s="258"/>
      <c r="AJ139" s="258"/>
      <c r="AK139" s="258"/>
    </row>
    <row r="140" spans="1:37">
      <c r="A140" s="95" t="s">
        <v>513</v>
      </c>
      <c r="B140" s="261"/>
      <c r="C140" s="86" t="s">
        <v>363</v>
      </c>
      <c r="D140" s="82" t="s">
        <v>732</v>
      </c>
      <c r="E140" s="275"/>
      <c r="F140" s="27">
        <v>1</v>
      </c>
      <c r="G140" s="27">
        <v>1</v>
      </c>
      <c r="H140" s="48" t="s">
        <v>253</v>
      </c>
      <c r="I140" s="17">
        <v>5021353014372</v>
      </c>
      <c r="J140" s="29" t="s">
        <v>737</v>
      </c>
      <c r="K140" s="18" t="s">
        <v>342</v>
      </c>
      <c r="L140" s="44"/>
      <c r="N140" s="258"/>
      <c r="O140" s="258">
        <v>0.1249</v>
      </c>
      <c r="P140" s="258">
        <v>35</v>
      </c>
      <c r="Q140" s="258" t="s">
        <v>359</v>
      </c>
      <c r="R140" s="258">
        <v>84</v>
      </c>
      <c r="S140" s="349" t="str">
        <f>IF(U140=0,"",COUNTIF(S$13:S139,"&gt;0")+1)</f>
        <v/>
      </c>
      <c r="T140" s="349" t="str">
        <f>IF(U140=0,"",COUNTIF(T$13:T139,"&gt;0")+1)</f>
        <v/>
      </c>
      <c r="U140" s="258">
        <f t="shared" ref="U140" si="59">B140+AD140</f>
        <v>0</v>
      </c>
      <c r="V140" s="357">
        <f t="shared" ref="V140" si="60">IF(Z140&lt;&gt;"YES",F140*1.5+G140+Y140,"")</f>
        <v>2.5</v>
      </c>
      <c r="W140" s="357" t="str">
        <f t="shared" ref="W140" si="61">IF(K140=1,V140,"")</f>
        <v/>
      </c>
      <c r="X140" s="357">
        <f t="shared" ref="X140" si="62">IF(K140&lt;&gt;1,V140,"")</f>
        <v>2.5</v>
      </c>
      <c r="Z140" s="258" t="str">
        <f t="shared" ref="Z140" si="63">IF(A140="N","YES","")</f>
        <v/>
      </c>
      <c r="AA140" s="258">
        <f>IFERROR(RANK(V140,V$118:V209,1),"")</f>
        <v>1</v>
      </c>
      <c r="AB140" s="258" t="str">
        <f t="shared" ref="AB140" si="64">IFERROR(RANK(W140,W$118:W$187,1),"")</f>
        <v/>
      </c>
      <c r="AC140" s="258">
        <f t="shared" ref="AC140" si="65">IFERROR(RANK(X140,X$118:X$187,1),"")</f>
        <v>1</v>
      </c>
      <c r="AD140" s="258">
        <f t="shared" ref="AD140" si="66">IF(AND(U$115&lt;&gt;"",AA140&lt;&gt;""),IF(AA140&lt;=U$115-(AD$112+AD$113)*AE$111,1+AE$111,AE$111),0)+IF(AND(U$116&lt;&gt;"",AB140&lt;&gt;""),IF(AB140&lt;=U$116-AD$112*AE$112,1+AE$112,AE$112),0)+IF(AND(U$117&lt;&gt;"",AC140&lt;&gt;""),IF(AC140&lt;=U$117-AD$113*AE$113,1+AE$113,AE$113),0)</f>
        <v>0</v>
      </c>
      <c r="AF140" s="258"/>
      <c r="AG140" s="258"/>
      <c r="AH140" s="258"/>
      <c r="AI140" s="258"/>
      <c r="AJ140" s="258"/>
      <c r="AK140" s="258"/>
    </row>
    <row r="141" spans="1:37">
      <c r="A141" s="95" t="s">
        <v>513</v>
      </c>
      <c r="B141" s="261"/>
      <c r="C141" s="86" t="s">
        <v>363</v>
      </c>
      <c r="D141" s="82" t="s">
        <v>24</v>
      </c>
      <c r="E141" s="275"/>
      <c r="F141" s="27">
        <v>1</v>
      </c>
      <c r="G141" s="27">
        <v>1</v>
      </c>
      <c r="H141" s="48" t="s">
        <v>253</v>
      </c>
      <c r="I141" s="141" t="s">
        <v>163</v>
      </c>
      <c r="J141" s="29" t="s">
        <v>254</v>
      </c>
      <c r="K141" s="18" t="s">
        <v>342</v>
      </c>
      <c r="L141" s="44"/>
      <c r="N141" s="258"/>
      <c r="O141" s="258">
        <v>0.1249</v>
      </c>
      <c r="P141" s="258">
        <v>35</v>
      </c>
      <c r="Q141" s="258" t="s">
        <v>359</v>
      </c>
      <c r="R141" s="258">
        <v>85</v>
      </c>
      <c r="S141" s="349" t="str">
        <f>IF(U141=0,"",COUNTIF(S$13:S140,"&gt;0")+1)</f>
        <v/>
      </c>
      <c r="T141" s="349" t="str">
        <f>IF(U141=0,"",COUNTIF(T$13:T140,"&gt;0")+1)</f>
        <v/>
      </c>
      <c r="U141" s="258">
        <f>B141+AD141</f>
        <v>0</v>
      </c>
      <c r="V141" s="357">
        <f t="shared" si="39"/>
        <v>2.5209999999999999</v>
      </c>
      <c r="W141" s="357" t="str">
        <f t="shared" si="40"/>
        <v/>
      </c>
      <c r="X141" s="357">
        <f t="shared" si="41"/>
        <v>2.5209999999999999</v>
      </c>
      <c r="Y141" s="258">
        <v>2.1000000000000001E-2</v>
      </c>
      <c r="Z141" s="258" t="str">
        <f t="shared" si="35"/>
        <v/>
      </c>
      <c r="AA141" s="258">
        <f>IFERROR(RANK(V141,V$118:V210,1),"")</f>
        <v>3</v>
      </c>
      <c r="AB141" s="258" t="str">
        <f t="shared" ref="AB141:AB155" si="67">IFERROR(RANK(W141,W$118:W$187,1),"")</f>
        <v/>
      </c>
      <c r="AC141" s="258">
        <f t="shared" ref="AC141:AC155" si="68">IFERROR(RANK(X141,X$118:X$187,1),"")</f>
        <v>3</v>
      </c>
      <c r="AD141" s="258">
        <f t="shared" si="42"/>
        <v>0</v>
      </c>
      <c r="AF141" s="258"/>
      <c r="AG141" s="258"/>
      <c r="AH141" s="258"/>
      <c r="AI141" s="258"/>
      <c r="AJ141" s="258"/>
      <c r="AK141" s="258"/>
    </row>
    <row r="142" spans="1:37" hidden="1">
      <c r="A142" s="94" t="s">
        <v>514</v>
      </c>
      <c r="B142" s="261"/>
      <c r="C142" s="86" t="s">
        <v>363</v>
      </c>
      <c r="D142" s="82" t="s">
        <v>26</v>
      </c>
      <c r="E142" s="275"/>
      <c r="F142" s="27">
        <v>1</v>
      </c>
      <c r="G142" s="33">
        <v>2</v>
      </c>
      <c r="H142" s="48" t="s">
        <v>257</v>
      </c>
      <c r="I142" s="141" t="s">
        <v>164</v>
      </c>
      <c r="J142" s="29" t="s">
        <v>258</v>
      </c>
      <c r="K142" s="18" t="s">
        <v>342</v>
      </c>
      <c r="L142" s="44"/>
      <c r="N142" s="258"/>
      <c r="O142" s="258">
        <v>0.1249</v>
      </c>
      <c r="P142" s="258">
        <v>35</v>
      </c>
      <c r="Q142" s="258" t="s">
        <v>359</v>
      </c>
      <c r="R142" s="258"/>
      <c r="S142" s="349" t="str">
        <f>IF(U142=0,"",COUNTIF(S$13:S141,"&gt;0")+1)</f>
        <v/>
      </c>
      <c r="T142" s="349" t="str">
        <f>IF(U142=0,"",COUNTIF(T$13:T141,"&gt;0")+1)</f>
        <v/>
      </c>
      <c r="U142" s="258">
        <f>B142+AD142</f>
        <v>0</v>
      </c>
      <c r="V142" s="357" t="str">
        <f t="shared" si="39"/>
        <v/>
      </c>
      <c r="W142" s="357" t="str">
        <f t="shared" si="40"/>
        <v/>
      </c>
      <c r="X142" s="357" t="str">
        <f t="shared" si="41"/>
        <v/>
      </c>
      <c r="Y142" s="258">
        <v>2.1999999999999999E-2</v>
      </c>
      <c r="Z142" s="258" t="str">
        <f t="shared" si="35"/>
        <v>YES</v>
      </c>
      <c r="AA142" s="258" t="str">
        <f>IFERROR(RANK(V142,V$118:V211,1),"")</f>
        <v/>
      </c>
      <c r="AB142" s="258" t="str">
        <f t="shared" si="67"/>
        <v/>
      </c>
      <c r="AC142" s="258" t="str">
        <f t="shared" si="68"/>
        <v/>
      </c>
      <c r="AD142" s="258">
        <f t="shared" si="42"/>
        <v>0</v>
      </c>
      <c r="AF142" s="258"/>
      <c r="AG142" s="258"/>
      <c r="AH142" s="258"/>
      <c r="AI142" s="258"/>
      <c r="AJ142" s="258"/>
      <c r="AK142" s="258"/>
    </row>
    <row r="143" spans="1:37" hidden="1">
      <c r="A143" s="94" t="s">
        <v>514</v>
      </c>
      <c r="B143" s="261"/>
      <c r="C143" s="86" t="s">
        <v>363</v>
      </c>
      <c r="D143" s="82" t="s">
        <v>27</v>
      </c>
      <c r="E143" s="275"/>
      <c r="F143" s="27">
        <v>1</v>
      </c>
      <c r="G143" s="33">
        <v>2</v>
      </c>
      <c r="H143" s="48" t="s">
        <v>257</v>
      </c>
      <c r="I143" s="141" t="s">
        <v>165</v>
      </c>
      <c r="J143" s="29" t="s">
        <v>390</v>
      </c>
      <c r="K143" s="18" t="s">
        <v>342</v>
      </c>
      <c r="L143" s="44"/>
      <c r="N143" s="258"/>
      <c r="O143" s="258">
        <v>0.1249</v>
      </c>
      <c r="P143" s="258">
        <v>35</v>
      </c>
      <c r="Q143" s="258" t="s">
        <v>359</v>
      </c>
      <c r="R143" s="258"/>
      <c r="S143" s="349" t="str">
        <f>IF(U143=0,"",COUNTIF(S$13:S142,"&gt;0")+1)</f>
        <v/>
      </c>
      <c r="T143" s="349" t="str">
        <f>IF(U143=0,"",COUNTIF(T$13:T142,"&gt;0")+1)</f>
        <v/>
      </c>
      <c r="U143" s="258">
        <f t="shared" si="38"/>
        <v>0</v>
      </c>
      <c r="V143" s="357" t="str">
        <f t="shared" si="39"/>
        <v/>
      </c>
      <c r="W143" s="357" t="str">
        <f t="shared" si="40"/>
        <v/>
      </c>
      <c r="X143" s="357" t="str">
        <f t="shared" si="41"/>
        <v/>
      </c>
      <c r="Y143" s="258">
        <v>2.3E-2</v>
      </c>
      <c r="Z143" s="258" t="str">
        <f t="shared" si="35"/>
        <v>YES</v>
      </c>
      <c r="AA143" s="258" t="str">
        <f>IFERROR(RANK(V143,V$118:V212,1),"")</f>
        <v/>
      </c>
      <c r="AB143" s="258" t="str">
        <f t="shared" si="67"/>
        <v/>
      </c>
      <c r="AC143" s="258" t="str">
        <f t="shared" si="68"/>
        <v/>
      </c>
      <c r="AD143" s="258">
        <f t="shared" si="42"/>
        <v>0</v>
      </c>
      <c r="AF143" s="258"/>
      <c r="AG143" s="258"/>
      <c r="AH143" s="258"/>
      <c r="AI143" s="258"/>
      <c r="AJ143" s="258"/>
      <c r="AK143" s="258"/>
    </row>
    <row r="144" spans="1:37" hidden="1">
      <c r="A144" s="94" t="s">
        <v>514</v>
      </c>
      <c r="B144" s="261"/>
      <c r="C144" s="86" t="s">
        <v>363</v>
      </c>
      <c r="D144" s="82" t="s">
        <v>141</v>
      </c>
      <c r="E144" s="275"/>
      <c r="F144" s="27">
        <v>1</v>
      </c>
      <c r="G144" s="27">
        <v>1</v>
      </c>
      <c r="H144" s="48" t="s">
        <v>257</v>
      </c>
      <c r="I144" s="141" t="s">
        <v>166</v>
      </c>
      <c r="J144" s="29" t="s">
        <v>389</v>
      </c>
      <c r="K144" s="18" t="s">
        <v>342</v>
      </c>
      <c r="L144" s="44"/>
      <c r="N144" s="258"/>
      <c r="O144" s="258">
        <v>0.1249</v>
      </c>
      <c r="P144" s="258">
        <v>40</v>
      </c>
      <c r="Q144" s="258" t="s">
        <v>359</v>
      </c>
      <c r="R144" s="258"/>
      <c r="S144" s="349" t="str">
        <f>IF(U144=0,"",COUNTIF(S$13:S143,"&gt;0")+1)</f>
        <v/>
      </c>
      <c r="T144" s="349" t="str">
        <f>IF(U144=0,"",COUNTIF(T$13:T143,"&gt;0")+1)</f>
        <v/>
      </c>
      <c r="U144" s="258">
        <f t="shared" si="38"/>
        <v>0</v>
      </c>
      <c r="V144" s="357" t="str">
        <f t="shared" si="39"/>
        <v/>
      </c>
      <c r="W144" s="357" t="str">
        <f t="shared" si="40"/>
        <v/>
      </c>
      <c r="X144" s="357" t="str">
        <f t="shared" si="41"/>
        <v/>
      </c>
      <c r="Y144" s="258">
        <v>2.4E-2</v>
      </c>
      <c r="Z144" s="258" t="str">
        <f t="shared" si="35"/>
        <v>YES</v>
      </c>
      <c r="AA144" s="258" t="str">
        <f>IFERROR(RANK(V144,V$118:V213,1),"")</f>
        <v/>
      </c>
      <c r="AB144" s="258" t="str">
        <f t="shared" si="67"/>
        <v/>
      </c>
      <c r="AC144" s="258" t="str">
        <f t="shared" si="68"/>
        <v/>
      </c>
      <c r="AD144" s="258">
        <f t="shared" si="42"/>
        <v>0</v>
      </c>
      <c r="AF144" s="258"/>
      <c r="AG144" s="258"/>
      <c r="AH144" s="258"/>
      <c r="AI144" s="258"/>
      <c r="AJ144" s="258"/>
      <c r="AK144" s="258"/>
    </row>
    <row r="145" spans="1:37" hidden="1">
      <c r="A145" s="94" t="s">
        <v>514</v>
      </c>
      <c r="B145" s="261"/>
      <c r="C145" s="86" t="s">
        <v>363</v>
      </c>
      <c r="D145" s="82" t="s">
        <v>662</v>
      </c>
      <c r="E145" s="275"/>
      <c r="F145" s="27">
        <v>1</v>
      </c>
      <c r="G145" s="33">
        <v>2</v>
      </c>
      <c r="H145" s="49" t="s">
        <v>391</v>
      </c>
      <c r="I145" s="141" t="s">
        <v>167</v>
      </c>
      <c r="J145" s="228" t="s">
        <v>413</v>
      </c>
      <c r="K145" s="18" t="s">
        <v>342</v>
      </c>
      <c r="L145" s="44"/>
      <c r="N145" s="258"/>
      <c r="O145" s="258">
        <v>0.1249</v>
      </c>
      <c r="P145" s="258">
        <v>40</v>
      </c>
      <c r="Q145" s="258" t="s">
        <v>359</v>
      </c>
      <c r="R145" s="258"/>
      <c r="S145" s="349" t="str">
        <f>IF(U145=0,"",COUNTIF(S$13:S144,"&gt;0")+1)</f>
        <v/>
      </c>
      <c r="T145" s="349" t="str">
        <f>IF(U145=0,"",COUNTIF(T$13:T144,"&gt;0")+1)</f>
        <v/>
      </c>
      <c r="U145" s="258">
        <f t="shared" ref="U145:U146" si="69">B145+AD145</f>
        <v>0</v>
      </c>
      <c r="V145" s="357" t="str">
        <f t="shared" ref="V145:V146" si="70">IF(Z145&lt;&gt;"YES",F145*1.5+G145+Y145,"")</f>
        <v/>
      </c>
      <c r="W145" s="357" t="str">
        <f t="shared" ref="W145:W146" si="71">IF(K145=1,V145,"")</f>
        <v/>
      </c>
      <c r="X145" s="357" t="str">
        <f t="shared" ref="X145:X146" si="72">IF(K145&lt;&gt;1,V145,"")</f>
        <v/>
      </c>
      <c r="Y145" s="258">
        <v>2.5000000000000001E-2</v>
      </c>
      <c r="Z145" s="258" t="str">
        <f t="shared" ref="Z145:Z146" si="73">IF(A145="N","YES","")</f>
        <v>YES</v>
      </c>
      <c r="AA145" s="258" t="str">
        <f>IFERROR(RANK(V145,V$118:V214,1),"")</f>
        <v/>
      </c>
      <c r="AB145" s="258" t="str">
        <f t="shared" si="67"/>
        <v/>
      </c>
      <c r="AC145" s="258" t="str">
        <f t="shared" si="68"/>
        <v/>
      </c>
      <c r="AD145" s="258">
        <f t="shared" ref="AD145:AD146" si="74">IF(AND(U$115&lt;&gt;"",AA145&lt;&gt;""),IF(AA145&lt;=U$115-(AD$112+AD$113)*AE$111,1+AE$111,AE$111),0)+IF(AND(U$116&lt;&gt;"",AB145&lt;&gt;""),IF(AB145&lt;=U$116-AD$112*AE$112,1+AE$112,AE$112),0)+IF(AND(U$117&lt;&gt;"",AC145&lt;&gt;""),IF(AC145&lt;=U$117-AD$113*AE$113,1+AE$113,AE$113),0)</f>
        <v>0</v>
      </c>
      <c r="AF145" s="258"/>
      <c r="AG145" s="258"/>
      <c r="AH145" s="258"/>
      <c r="AI145" s="258"/>
      <c r="AJ145" s="258"/>
      <c r="AK145" s="258"/>
    </row>
    <row r="146" spans="1:37">
      <c r="A146" s="95" t="s">
        <v>513</v>
      </c>
      <c r="B146" s="261"/>
      <c r="C146" s="86" t="s">
        <v>363</v>
      </c>
      <c r="D146" s="84" t="s">
        <v>142</v>
      </c>
      <c r="E146" s="275"/>
      <c r="F146" s="27">
        <v>1</v>
      </c>
      <c r="G146" s="33">
        <v>2</v>
      </c>
      <c r="H146" s="49" t="s">
        <v>391</v>
      </c>
      <c r="I146" s="141" t="s">
        <v>167</v>
      </c>
      <c r="J146" s="29" t="s">
        <v>392</v>
      </c>
      <c r="K146" s="18" t="s">
        <v>342</v>
      </c>
      <c r="L146" s="44"/>
      <c r="N146" s="258"/>
      <c r="O146" s="258">
        <v>0.1249</v>
      </c>
      <c r="P146" s="258">
        <v>40</v>
      </c>
      <c r="Q146" s="258" t="s">
        <v>359</v>
      </c>
      <c r="R146" s="258">
        <v>86</v>
      </c>
      <c r="S146" s="349" t="str">
        <f>IF(U146=0,"",COUNTIF(S$13:S145,"&gt;0")+1)</f>
        <v/>
      </c>
      <c r="T146" s="349" t="str">
        <f>IF(U146=0,"",COUNTIF(T$13:T145,"&gt;0")+1)</f>
        <v/>
      </c>
      <c r="U146" s="258">
        <f t="shared" si="69"/>
        <v>0</v>
      </c>
      <c r="V146" s="357">
        <f t="shared" si="70"/>
        <v>3.5259999999999998</v>
      </c>
      <c r="W146" s="357" t="str">
        <f t="shared" si="71"/>
        <v/>
      </c>
      <c r="X146" s="357">
        <f t="shared" si="72"/>
        <v>3.5259999999999998</v>
      </c>
      <c r="Y146" s="258">
        <v>2.5999999999999999E-2</v>
      </c>
      <c r="Z146" s="258" t="str">
        <f t="shared" si="73"/>
        <v/>
      </c>
      <c r="AA146" s="258">
        <f>IFERROR(RANK(V146,V$118:V215,1),"")</f>
        <v>12</v>
      </c>
      <c r="AB146" s="258" t="str">
        <f t="shared" si="67"/>
        <v/>
      </c>
      <c r="AC146" s="258">
        <f t="shared" si="68"/>
        <v>11</v>
      </c>
      <c r="AD146" s="258">
        <f t="shared" si="74"/>
        <v>0</v>
      </c>
      <c r="AF146" s="258"/>
      <c r="AG146" s="258"/>
      <c r="AH146" s="258"/>
      <c r="AI146" s="258"/>
      <c r="AJ146" s="258"/>
      <c r="AK146" s="258"/>
    </row>
    <row r="147" spans="1:37" hidden="1">
      <c r="A147" s="94" t="s">
        <v>514</v>
      </c>
      <c r="B147" s="261"/>
      <c r="C147" s="86" t="s">
        <v>363</v>
      </c>
      <c r="D147" s="82" t="s">
        <v>28</v>
      </c>
      <c r="E147" s="275"/>
      <c r="F147" s="27">
        <v>1</v>
      </c>
      <c r="G147" s="33">
        <v>2</v>
      </c>
      <c r="H147" s="48" t="s">
        <v>259</v>
      </c>
      <c r="I147" s="141" t="s">
        <v>168</v>
      </c>
      <c r="J147" s="29" t="s">
        <v>260</v>
      </c>
      <c r="K147" s="18" t="s">
        <v>341</v>
      </c>
      <c r="L147" s="44" t="s">
        <v>346</v>
      </c>
      <c r="N147" s="258"/>
      <c r="O147" s="258">
        <v>0.1249</v>
      </c>
      <c r="P147" s="258">
        <v>35</v>
      </c>
      <c r="Q147" s="258" t="s">
        <v>359</v>
      </c>
      <c r="R147" s="258"/>
      <c r="S147" s="349" t="str">
        <f>IF(U147=0,"",COUNTIF(S$13:S146,"&gt;0")+1)</f>
        <v/>
      </c>
      <c r="T147" s="349" t="str">
        <f>IF(U147=0,"",COUNTIF(T$13:T146,"&gt;0")+1)</f>
        <v/>
      </c>
      <c r="U147" s="258">
        <f t="shared" ref="U147:U187" si="75">B147+AD147</f>
        <v>0</v>
      </c>
      <c r="V147" s="357" t="str">
        <f t="shared" si="39"/>
        <v/>
      </c>
      <c r="W147" s="357" t="str">
        <f t="shared" si="40"/>
        <v/>
      </c>
      <c r="X147" s="357" t="str">
        <f t="shared" si="41"/>
        <v/>
      </c>
      <c r="Y147" s="258">
        <v>2.7E-2</v>
      </c>
      <c r="Z147" s="258" t="str">
        <f t="shared" ref="Z147:Z187" si="76">IF(A147="N","YES","")</f>
        <v>YES</v>
      </c>
      <c r="AA147" s="258" t="str">
        <f>IFERROR(RANK(V147,V$118:V216,1),"")</f>
        <v/>
      </c>
      <c r="AB147" s="258" t="str">
        <f t="shared" si="67"/>
        <v/>
      </c>
      <c r="AC147" s="258" t="str">
        <f t="shared" si="68"/>
        <v/>
      </c>
      <c r="AD147" s="258">
        <f t="shared" si="42"/>
        <v>0</v>
      </c>
      <c r="AF147" s="258"/>
      <c r="AG147" s="258"/>
      <c r="AH147" s="258"/>
      <c r="AI147" s="258"/>
      <c r="AJ147" s="258"/>
      <c r="AK147" s="258"/>
    </row>
    <row r="148" spans="1:37">
      <c r="A148" s="95" t="s">
        <v>513</v>
      </c>
      <c r="B148" s="261"/>
      <c r="C148" s="86" t="s">
        <v>363</v>
      </c>
      <c r="D148" s="82" t="s">
        <v>143</v>
      </c>
      <c r="E148" s="275" t="s">
        <v>688</v>
      </c>
      <c r="F148" s="27">
        <v>1</v>
      </c>
      <c r="G148" s="33">
        <v>2</v>
      </c>
      <c r="H148" s="49" t="s">
        <v>395</v>
      </c>
      <c r="I148" s="141" t="s">
        <v>169</v>
      </c>
      <c r="J148" s="29" t="s">
        <v>394</v>
      </c>
      <c r="K148" s="18" t="s">
        <v>341</v>
      </c>
      <c r="L148" s="44"/>
      <c r="N148" s="258"/>
      <c r="O148" s="258">
        <v>0.1249</v>
      </c>
      <c r="P148" s="258">
        <v>35</v>
      </c>
      <c r="Q148" s="258" t="s">
        <v>359</v>
      </c>
      <c r="R148" s="258">
        <v>87</v>
      </c>
      <c r="S148" s="349" t="str">
        <f>IF(U148=0,"",COUNTIF(S$13:S147,"&gt;0")+1)</f>
        <v/>
      </c>
      <c r="T148" s="349" t="str">
        <f>IF(U148=0,"",COUNTIF(T$13:T147,"&gt;0")+1)</f>
        <v/>
      </c>
      <c r="U148" s="258">
        <f t="shared" si="75"/>
        <v>0</v>
      </c>
      <c r="V148" s="357">
        <f t="shared" si="39"/>
        <v>3.528</v>
      </c>
      <c r="W148" s="357" t="str">
        <f t="shared" si="40"/>
        <v/>
      </c>
      <c r="X148" s="357">
        <f t="shared" si="41"/>
        <v>3.528</v>
      </c>
      <c r="Y148" s="258">
        <v>2.8000000000000001E-2</v>
      </c>
      <c r="Z148" s="258" t="str">
        <f t="shared" si="76"/>
        <v/>
      </c>
      <c r="AA148" s="258">
        <f>IFERROR(RANK(V148,V$118:V217,1),"")</f>
        <v>13</v>
      </c>
      <c r="AB148" s="258" t="str">
        <f t="shared" si="67"/>
        <v/>
      </c>
      <c r="AC148" s="258">
        <f t="shared" si="68"/>
        <v>12</v>
      </c>
      <c r="AD148" s="258">
        <f t="shared" si="42"/>
        <v>0</v>
      </c>
      <c r="AF148" s="258"/>
      <c r="AG148" s="258"/>
      <c r="AH148" s="258"/>
      <c r="AI148" s="258"/>
      <c r="AJ148" s="258"/>
      <c r="AK148" s="258"/>
    </row>
    <row r="149" spans="1:37">
      <c r="A149" s="95" t="s">
        <v>513</v>
      </c>
      <c r="B149" s="261"/>
      <c r="C149" s="86" t="s">
        <v>363</v>
      </c>
      <c r="D149" s="82" t="s">
        <v>144</v>
      </c>
      <c r="E149" s="275" t="s">
        <v>688</v>
      </c>
      <c r="F149" s="27">
        <v>1</v>
      </c>
      <c r="G149" s="27">
        <v>1</v>
      </c>
      <c r="H149" s="48" t="s">
        <v>396</v>
      </c>
      <c r="I149" s="141" t="s">
        <v>170</v>
      </c>
      <c r="J149" s="29" t="s">
        <v>393</v>
      </c>
      <c r="K149" s="18" t="s">
        <v>341</v>
      </c>
      <c r="L149" s="44"/>
      <c r="N149" s="258"/>
      <c r="O149" s="258">
        <v>0.1249</v>
      </c>
      <c r="P149" s="258">
        <v>35</v>
      </c>
      <c r="Q149" s="258" t="s">
        <v>359</v>
      </c>
      <c r="R149" s="258">
        <v>88</v>
      </c>
      <c r="S149" s="349" t="str">
        <f>IF(U149=0,"",COUNTIF(S$13:S148,"&gt;0")+1)</f>
        <v/>
      </c>
      <c r="T149" s="349" t="str">
        <f>IF(U149=0,"",COUNTIF(T$13:T148,"&gt;0")+1)</f>
        <v/>
      </c>
      <c r="U149" s="258">
        <f t="shared" si="75"/>
        <v>0</v>
      </c>
      <c r="V149" s="357">
        <f t="shared" si="39"/>
        <v>2.5289999999999999</v>
      </c>
      <c r="W149" s="357" t="str">
        <f t="shared" si="40"/>
        <v/>
      </c>
      <c r="X149" s="357">
        <f t="shared" si="41"/>
        <v>2.5289999999999999</v>
      </c>
      <c r="Y149" s="258">
        <v>2.9000000000000001E-2</v>
      </c>
      <c r="Z149" s="258" t="str">
        <f t="shared" si="76"/>
        <v/>
      </c>
      <c r="AA149" s="258">
        <f>IFERROR(RANK(V149,V$118:V218,1),"")</f>
        <v>4</v>
      </c>
      <c r="AB149" s="258" t="str">
        <f t="shared" si="67"/>
        <v/>
      </c>
      <c r="AC149" s="258">
        <f t="shared" si="68"/>
        <v>4</v>
      </c>
      <c r="AD149" s="258">
        <f t="shared" si="42"/>
        <v>0</v>
      </c>
      <c r="AF149" s="258"/>
      <c r="AG149" s="258"/>
      <c r="AH149" s="258"/>
      <c r="AI149" s="258"/>
      <c r="AJ149" s="258"/>
      <c r="AK149" s="258"/>
    </row>
    <row r="150" spans="1:37" hidden="1">
      <c r="A150" s="94" t="s">
        <v>514</v>
      </c>
      <c r="B150" s="261"/>
      <c r="C150" s="86" t="s">
        <v>363</v>
      </c>
      <c r="D150" s="82" t="s">
        <v>29</v>
      </c>
      <c r="E150" s="275"/>
      <c r="F150" s="27">
        <v>1</v>
      </c>
      <c r="G150" s="27">
        <v>1</v>
      </c>
      <c r="H150" s="48" t="s">
        <v>261</v>
      </c>
      <c r="I150" s="141" t="s">
        <v>171</v>
      </c>
      <c r="J150" s="29" t="s">
        <v>262</v>
      </c>
      <c r="K150" s="18">
        <v>1</v>
      </c>
      <c r="L150" s="44"/>
      <c r="N150" s="258"/>
      <c r="O150" s="258">
        <v>0.1249</v>
      </c>
      <c r="P150" s="258">
        <v>35</v>
      </c>
      <c r="Q150" s="258" t="s">
        <v>359</v>
      </c>
      <c r="R150" s="258"/>
      <c r="S150" s="349" t="str">
        <f>IF(U150=0,"",COUNTIF(S$13:S149,"&gt;0")+1)</f>
        <v/>
      </c>
      <c r="T150" s="349" t="str">
        <f>IF(U150=0,"",COUNTIF(T$13:T149,"&gt;0")+1)</f>
        <v/>
      </c>
      <c r="U150" s="258">
        <f t="shared" si="75"/>
        <v>0</v>
      </c>
      <c r="V150" s="357" t="str">
        <f t="shared" si="39"/>
        <v/>
      </c>
      <c r="W150" s="357" t="str">
        <f t="shared" si="40"/>
        <v/>
      </c>
      <c r="X150" s="357" t="str">
        <f t="shared" si="41"/>
        <v/>
      </c>
      <c r="Y150" s="258">
        <v>0.03</v>
      </c>
      <c r="Z150" s="258" t="str">
        <f t="shared" si="76"/>
        <v>YES</v>
      </c>
      <c r="AA150" s="258" t="str">
        <f>IFERROR(RANK(V150,V$118:V219,1),"")</f>
        <v/>
      </c>
      <c r="AB150" s="258" t="str">
        <f t="shared" si="67"/>
        <v/>
      </c>
      <c r="AC150" s="258" t="str">
        <f t="shared" si="68"/>
        <v/>
      </c>
      <c r="AD150" s="258">
        <f t="shared" si="42"/>
        <v>0</v>
      </c>
      <c r="AF150" s="258"/>
      <c r="AG150" s="258"/>
      <c r="AH150" s="258"/>
      <c r="AI150" s="258"/>
      <c r="AJ150" s="258"/>
      <c r="AK150" s="258"/>
    </row>
    <row r="151" spans="1:37" hidden="1">
      <c r="A151" s="94" t="s">
        <v>514</v>
      </c>
      <c r="B151" s="261"/>
      <c r="C151" s="86" t="s">
        <v>363</v>
      </c>
      <c r="D151" s="82" t="s">
        <v>30</v>
      </c>
      <c r="E151" s="275"/>
      <c r="F151" s="27">
        <v>1</v>
      </c>
      <c r="G151" s="33">
        <v>2</v>
      </c>
      <c r="H151" s="48" t="s">
        <v>263</v>
      </c>
      <c r="I151" s="141" t="s">
        <v>172</v>
      </c>
      <c r="J151" s="29" t="s">
        <v>264</v>
      </c>
      <c r="K151" s="18">
        <v>1</v>
      </c>
      <c r="L151" s="44"/>
      <c r="N151" s="258"/>
      <c r="O151" s="258">
        <v>0.1249</v>
      </c>
      <c r="P151" s="258">
        <v>35</v>
      </c>
      <c r="Q151" s="258" t="s">
        <v>359</v>
      </c>
      <c r="R151" s="258"/>
      <c r="S151" s="349" t="str">
        <f>IF(U151=0,"",COUNTIF(S$13:S150,"&gt;0")+1)</f>
        <v/>
      </c>
      <c r="T151" s="349" t="str">
        <f>IF(U151=0,"",COUNTIF(T$13:T150,"&gt;0")+1)</f>
        <v/>
      </c>
      <c r="U151" s="258">
        <f t="shared" si="75"/>
        <v>0</v>
      </c>
      <c r="V151" s="357" t="str">
        <f t="shared" si="39"/>
        <v/>
      </c>
      <c r="W151" s="357" t="str">
        <f t="shared" si="40"/>
        <v/>
      </c>
      <c r="X151" s="357" t="str">
        <f t="shared" si="41"/>
        <v/>
      </c>
      <c r="Y151" s="258">
        <v>3.1E-2</v>
      </c>
      <c r="Z151" s="258" t="str">
        <f t="shared" si="76"/>
        <v>YES</v>
      </c>
      <c r="AA151" s="258" t="str">
        <f>IFERROR(RANK(V151,V$118:V220,1),"")</f>
        <v/>
      </c>
      <c r="AB151" s="258" t="str">
        <f t="shared" si="67"/>
        <v/>
      </c>
      <c r="AC151" s="258" t="str">
        <f t="shared" si="68"/>
        <v/>
      </c>
      <c r="AD151" s="258">
        <f t="shared" si="42"/>
        <v>0</v>
      </c>
      <c r="AF151" s="258"/>
      <c r="AG151" s="258"/>
      <c r="AH151" s="258"/>
      <c r="AI151" s="258"/>
      <c r="AJ151" s="258"/>
      <c r="AK151" s="258"/>
    </row>
    <row r="152" spans="1:37" hidden="1">
      <c r="A152" s="94" t="s">
        <v>514</v>
      </c>
      <c r="B152" s="261"/>
      <c r="C152" s="86" t="s">
        <v>363</v>
      </c>
      <c r="D152" s="82" t="s">
        <v>31</v>
      </c>
      <c r="E152" s="275"/>
      <c r="F152" s="27">
        <v>1</v>
      </c>
      <c r="G152" s="75"/>
      <c r="H152" s="48" t="s">
        <v>263</v>
      </c>
      <c r="I152" s="141" t="s">
        <v>173</v>
      </c>
      <c r="J152" s="29" t="s">
        <v>265</v>
      </c>
      <c r="K152" s="18">
        <v>1</v>
      </c>
      <c r="L152" s="44"/>
      <c r="N152" s="258"/>
      <c r="O152" s="258">
        <v>0.1249</v>
      </c>
      <c r="P152" s="258">
        <v>35</v>
      </c>
      <c r="Q152" s="258" t="s">
        <v>359</v>
      </c>
      <c r="R152" s="258"/>
      <c r="S152" s="349" t="str">
        <f>IF(U152=0,"",COUNTIF(S$13:S151,"&gt;0")+1)</f>
        <v/>
      </c>
      <c r="T152" s="349" t="str">
        <f>IF(U152=0,"",COUNTIF(T$13:T151,"&gt;0")+1)</f>
        <v/>
      </c>
      <c r="U152" s="258">
        <f t="shared" si="75"/>
        <v>0</v>
      </c>
      <c r="V152" s="357" t="str">
        <f t="shared" si="39"/>
        <v/>
      </c>
      <c r="W152" s="357" t="str">
        <f t="shared" si="40"/>
        <v/>
      </c>
      <c r="X152" s="357" t="str">
        <f t="shared" si="41"/>
        <v/>
      </c>
      <c r="Y152" s="258">
        <v>3.2000000000000001E-2</v>
      </c>
      <c r="Z152" s="258" t="str">
        <f t="shared" si="76"/>
        <v>YES</v>
      </c>
      <c r="AA152" s="258" t="str">
        <f>IFERROR(RANK(V152,V$118:V221,1),"")</f>
        <v/>
      </c>
      <c r="AB152" s="258" t="str">
        <f t="shared" si="67"/>
        <v/>
      </c>
      <c r="AC152" s="258" t="str">
        <f t="shared" si="68"/>
        <v/>
      </c>
      <c r="AD152" s="258">
        <f t="shared" si="42"/>
        <v>0</v>
      </c>
      <c r="AF152" s="258"/>
      <c r="AG152" s="258"/>
      <c r="AH152" s="258"/>
      <c r="AI152" s="258"/>
      <c r="AJ152" s="258"/>
      <c r="AK152" s="258"/>
    </row>
    <row r="153" spans="1:37" hidden="1">
      <c r="A153" s="94" t="s">
        <v>514</v>
      </c>
      <c r="B153" s="261"/>
      <c r="C153" s="86" t="s">
        <v>363</v>
      </c>
      <c r="D153" s="82" t="s">
        <v>32</v>
      </c>
      <c r="E153" s="275"/>
      <c r="F153" s="27">
        <v>1</v>
      </c>
      <c r="G153" s="33">
        <v>2</v>
      </c>
      <c r="H153" s="48" t="s">
        <v>266</v>
      </c>
      <c r="I153" s="141" t="s">
        <v>174</v>
      </c>
      <c r="J153" s="29" t="s">
        <v>267</v>
      </c>
      <c r="K153" s="18">
        <v>2</v>
      </c>
      <c r="L153" s="44"/>
      <c r="N153" s="258"/>
      <c r="O153" s="258">
        <v>0.1249</v>
      </c>
      <c r="P153" s="258">
        <v>30</v>
      </c>
      <c r="Q153" s="258" t="s">
        <v>359</v>
      </c>
      <c r="R153" s="258"/>
      <c r="S153" s="349" t="str">
        <f>IF(U153=0,"",COUNTIF(S$13:S152,"&gt;0")+1)</f>
        <v/>
      </c>
      <c r="T153" s="349" t="str">
        <f>IF(U153=0,"",COUNTIF(T$13:T152,"&gt;0")+1)</f>
        <v/>
      </c>
      <c r="U153" s="258">
        <f t="shared" si="75"/>
        <v>0</v>
      </c>
      <c r="V153" s="357" t="str">
        <f t="shared" si="39"/>
        <v/>
      </c>
      <c r="W153" s="357" t="str">
        <f t="shared" si="40"/>
        <v/>
      </c>
      <c r="X153" s="357" t="str">
        <f t="shared" si="41"/>
        <v/>
      </c>
      <c r="Y153" s="258">
        <v>3.3000000000000002E-2</v>
      </c>
      <c r="Z153" s="258" t="str">
        <f t="shared" si="76"/>
        <v>YES</v>
      </c>
      <c r="AA153" s="258" t="str">
        <f>IFERROR(RANK(V153,V$118:V222,1),"")</f>
        <v/>
      </c>
      <c r="AB153" s="258" t="str">
        <f t="shared" si="67"/>
        <v/>
      </c>
      <c r="AC153" s="258" t="str">
        <f t="shared" si="68"/>
        <v/>
      </c>
      <c r="AD153" s="258">
        <f t="shared" si="42"/>
        <v>0</v>
      </c>
      <c r="AF153" s="258"/>
      <c r="AG153" s="258"/>
      <c r="AH153" s="258"/>
      <c r="AI153" s="258"/>
      <c r="AJ153" s="258"/>
      <c r="AK153" s="258"/>
    </row>
    <row r="154" spans="1:37">
      <c r="A154" s="95" t="s">
        <v>513</v>
      </c>
      <c r="B154" s="261"/>
      <c r="C154" s="86" t="s">
        <v>363</v>
      </c>
      <c r="D154" s="82" t="s">
        <v>33</v>
      </c>
      <c r="E154" s="275"/>
      <c r="F154" s="27">
        <v>1</v>
      </c>
      <c r="G154" s="27">
        <v>1</v>
      </c>
      <c r="H154" s="48" t="s">
        <v>268</v>
      </c>
      <c r="I154" s="141" t="s">
        <v>175</v>
      </c>
      <c r="J154" s="29" t="s">
        <v>269</v>
      </c>
      <c r="K154" s="18" t="s">
        <v>342</v>
      </c>
      <c r="L154" s="44"/>
      <c r="N154" s="258"/>
      <c r="O154" s="258">
        <v>0.1249</v>
      </c>
      <c r="P154" s="258">
        <v>50</v>
      </c>
      <c r="Q154" s="258" t="s">
        <v>359</v>
      </c>
      <c r="R154" s="258">
        <v>89</v>
      </c>
      <c r="S154" s="349" t="str">
        <f>IF(U154=0,"",COUNTIF(S$13:S153,"&gt;0")+1)</f>
        <v/>
      </c>
      <c r="T154" s="349" t="str">
        <f>IF(U154=0,"",COUNTIF(T$13:T153,"&gt;0")+1)</f>
        <v/>
      </c>
      <c r="U154" s="258">
        <f t="shared" si="75"/>
        <v>0</v>
      </c>
      <c r="V154" s="357">
        <f t="shared" si="39"/>
        <v>2.5339999999999998</v>
      </c>
      <c r="W154" s="357" t="str">
        <f t="shared" si="40"/>
        <v/>
      </c>
      <c r="X154" s="357">
        <f t="shared" si="41"/>
        <v>2.5339999999999998</v>
      </c>
      <c r="Y154" s="258">
        <v>3.4000000000000002E-2</v>
      </c>
      <c r="Z154" s="258" t="str">
        <f t="shared" si="76"/>
        <v/>
      </c>
      <c r="AA154" s="258">
        <f>IFERROR(RANK(V154,V$118:V223,1),"")</f>
        <v>5</v>
      </c>
      <c r="AB154" s="258" t="str">
        <f t="shared" si="67"/>
        <v/>
      </c>
      <c r="AC154" s="258">
        <f t="shared" si="68"/>
        <v>5</v>
      </c>
      <c r="AD154" s="258">
        <f t="shared" si="42"/>
        <v>0</v>
      </c>
      <c r="AF154" s="258"/>
      <c r="AG154" s="258"/>
      <c r="AH154" s="258"/>
      <c r="AI154" s="258"/>
      <c r="AJ154" s="258"/>
      <c r="AK154" s="258"/>
    </row>
    <row r="155" spans="1:37" hidden="1">
      <c r="A155" s="94" t="s">
        <v>514</v>
      </c>
      <c r="B155" s="261"/>
      <c r="C155" s="86" t="s">
        <v>363</v>
      </c>
      <c r="D155" s="82" t="s">
        <v>34</v>
      </c>
      <c r="E155" s="275"/>
      <c r="F155" s="34">
        <v>3</v>
      </c>
      <c r="G155" s="34">
        <v>3</v>
      </c>
      <c r="H155" s="48" t="s">
        <v>270</v>
      </c>
      <c r="I155" s="141" t="s">
        <v>176</v>
      </c>
      <c r="J155" s="29" t="s">
        <v>271</v>
      </c>
      <c r="K155" s="18" t="s">
        <v>342</v>
      </c>
      <c r="L155" s="44" t="s">
        <v>346</v>
      </c>
      <c r="N155" s="258"/>
      <c r="O155" s="258">
        <v>0.1249</v>
      </c>
      <c r="P155" s="258">
        <v>35</v>
      </c>
      <c r="Q155" s="258" t="s">
        <v>359</v>
      </c>
      <c r="R155" s="258"/>
      <c r="S155" s="349" t="str">
        <f>IF(U155=0,"",COUNTIF(S$13:S154,"&gt;0")+1)</f>
        <v/>
      </c>
      <c r="T155" s="349" t="str">
        <f>IF(U155=0,"",COUNTIF(T$13:T154,"&gt;0")+1)</f>
        <v/>
      </c>
      <c r="U155" s="258">
        <f t="shared" si="75"/>
        <v>0</v>
      </c>
      <c r="V155" s="357" t="str">
        <f t="shared" si="39"/>
        <v/>
      </c>
      <c r="W155" s="357" t="str">
        <f t="shared" si="40"/>
        <v/>
      </c>
      <c r="X155" s="357" t="str">
        <f t="shared" si="41"/>
        <v/>
      </c>
      <c r="Y155" s="258">
        <v>3.5000000000000003E-2</v>
      </c>
      <c r="Z155" s="258" t="str">
        <f t="shared" si="76"/>
        <v>YES</v>
      </c>
      <c r="AA155" s="258" t="str">
        <f>IFERROR(RANK(V155,V$118:V224,1),"")</f>
        <v/>
      </c>
      <c r="AB155" s="258" t="str">
        <f t="shared" si="67"/>
        <v/>
      </c>
      <c r="AC155" s="258" t="str">
        <f t="shared" si="68"/>
        <v/>
      </c>
      <c r="AD155" s="258">
        <f t="shared" si="42"/>
        <v>0</v>
      </c>
      <c r="AF155" s="258"/>
      <c r="AG155" s="258"/>
      <c r="AH155" s="258"/>
      <c r="AI155" s="258"/>
      <c r="AJ155" s="258"/>
      <c r="AK155" s="258"/>
    </row>
    <row r="156" spans="1:37">
      <c r="A156" s="95" t="s">
        <v>513</v>
      </c>
      <c r="B156" s="261"/>
      <c r="C156" s="86" t="s">
        <v>363</v>
      </c>
      <c r="D156" s="82" t="s">
        <v>803</v>
      </c>
      <c r="E156" s="275" t="s">
        <v>688</v>
      </c>
      <c r="F156" s="33">
        <v>2</v>
      </c>
      <c r="G156" s="27">
        <v>1</v>
      </c>
      <c r="H156" s="48" t="s">
        <v>804</v>
      </c>
      <c r="I156" s="17">
        <v>5021353014372</v>
      </c>
      <c r="J156" s="29" t="s">
        <v>805</v>
      </c>
      <c r="K156" s="18" t="s">
        <v>342</v>
      </c>
      <c r="L156" s="44"/>
      <c r="N156" s="258"/>
      <c r="O156" s="258">
        <v>0.1249</v>
      </c>
      <c r="P156" s="258">
        <v>35</v>
      </c>
      <c r="Q156" s="258" t="s">
        <v>359</v>
      </c>
      <c r="R156" s="258">
        <v>90</v>
      </c>
      <c r="S156" s="349" t="str">
        <f>IF(U156=0,"",COUNTIF(S$13:S155,"&gt;0")+1)</f>
        <v/>
      </c>
      <c r="T156" s="349" t="str">
        <f>IF(U156=0,"",COUNTIF(T$13:T155,"&gt;0")+1)</f>
        <v/>
      </c>
      <c r="U156" s="258">
        <f t="shared" ref="U156:U157" si="77">B156+AD156</f>
        <v>0</v>
      </c>
      <c r="V156" s="357">
        <f t="shared" ref="V156:V157" si="78">IF(Z156&lt;&gt;"YES",F156*1.5+G156+Y156,"")</f>
        <v>5.0350000000000001</v>
      </c>
      <c r="W156" s="357" t="str">
        <f t="shared" ref="W156:W157" si="79">IF(K156=1,V156,"")</f>
        <v/>
      </c>
      <c r="X156" s="357">
        <f t="shared" ref="X156:X157" si="80">IF(K156&lt;&gt;1,V156,"")</f>
        <v>5.0350000000000001</v>
      </c>
      <c r="Y156" s="258">
        <v>1.0349999999999999</v>
      </c>
      <c r="Z156" s="258" t="str">
        <f t="shared" ref="Z156:Z157" si="81">IF(A156="N","YES","")</f>
        <v/>
      </c>
      <c r="AA156" s="258">
        <f>IFERROR(RANK(V156,V$118:V225,1),"")</f>
        <v>29</v>
      </c>
      <c r="AB156" s="258" t="str">
        <f t="shared" ref="AB156:AB157" si="82">IFERROR(RANK(W156,W$118:W$187,1),"")</f>
        <v/>
      </c>
      <c r="AC156" s="258">
        <f t="shared" ref="AC156:AC157" si="83">IFERROR(RANK(X156,X$118:X$187,1),"")</f>
        <v>26</v>
      </c>
      <c r="AD156" s="258">
        <f t="shared" ref="AD156:AD157" si="84">IF(AND(U$115&lt;&gt;"",AA156&lt;&gt;""),IF(AA156&lt;=U$115-(AD$112+AD$113)*AE$111,1+AE$111,AE$111),0)+IF(AND(U$116&lt;&gt;"",AB156&lt;&gt;""),IF(AB156&lt;=U$116-AD$112*AE$112,1+AE$112,AE$112),0)+IF(AND(U$117&lt;&gt;"",AC156&lt;&gt;""),IF(AC156&lt;=U$117-AD$113*AE$113,1+AE$113,AE$113),0)</f>
        <v>0</v>
      </c>
      <c r="AF156" s="258"/>
      <c r="AG156" s="258"/>
      <c r="AH156" s="258"/>
      <c r="AI156" s="258"/>
      <c r="AJ156" s="258"/>
      <c r="AK156" s="258"/>
    </row>
    <row r="157" spans="1:37" hidden="1">
      <c r="A157" s="94" t="s">
        <v>514</v>
      </c>
      <c r="B157" s="261"/>
      <c r="C157" s="86" t="s">
        <v>363</v>
      </c>
      <c r="D157" s="82" t="s">
        <v>35</v>
      </c>
      <c r="E157" s="275"/>
      <c r="F157" s="27">
        <v>1</v>
      </c>
      <c r="G157" s="75"/>
      <c r="H157" s="48" t="s">
        <v>397</v>
      </c>
      <c r="I157" s="141" t="s">
        <v>177</v>
      </c>
      <c r="J157" s="35" t="s">
        <v>398</v>
      </c>
      <c r="K157" s="18" t="s">
        <v>342</v>
      </c>
      <c r="L157" s="44"/>
      <c r="N157" s="258"/>
      <c r="O157" s="258">
        <v>0.1249</v>
      </c>
      <c r="P157" s="258">
        <v>35</v>
      </c>
      <c r="Q157" s="258" t="s">
        <v>359</v>
      </c>
      <c r="R157" s="258"/>
      <c r="S157" s="349" t="str">
        <f>IF(U157=0,"",COUNTIF(S$13:S156,"&gt;0")+1)</f>
        <v/>
      </c>
      <c r="T157" s="349" t="str">
        <f>IF(U157=0,"",COUNTIF(T$13:T156,"&gt;0")+1)</f>
        <v/>
      </c>
      <c r="U157" s="258">
        <f t="shared" si="77"/>
        <v>0</v>
      </c>
      <c r="V157" s="357" t="str">
        <f t="shared" si="78"/>
        <v/>
      </c>
      <c r="W157" s="357" t="str">
        <f t="shared" si="79"/>
        <v/>
      </c>
      <c r="X157" s="357" t="str">
        <f t="shared" si="80"/>
        <v/>
      </c>
      <c r="Y157" s="258">
        <v>2.0350000000000001</v>
      </c>
      <c r="Z157" s="258" t="str">
        <f t="shared" si="81"/>
        <v>YES</v>
      </c>
      <c r="AA157" s="258" t="str">
        <f>IFERROR(RANK(V157,V$118:V226,1),"")</f>
        <v/>
      </c>
      <c r="AB157" s="258" t="str">
        <f t="shared" si="82"/>
        <v/>
      </c>
      <c r="AC157" s="258" t="str">
        <f t="shared" si="83"/>
        <v/>
      </c>
      <c r="AD157" s="258">
        <f t="shared" si="84"/>
        <v>0</v>
      </c>
      <c r="AF157" s="258"/>
      <c r="AG157" s="258"/>
      <c r="AH157" s="258"/>
      <c r="AI157" s="258"/>
      <c r="AJ157" s="258"/>
      <c r="AK157" s="258"/>
    </row>
    <row r="158" spans="1:37">
      <c r="A158" s="95" t="s">
        <v>513</v>
      </c>
      <c r="B158" s="261"/>
      <c r="C158" s="86" t="s">
        <v>363</v>
      </c>
      <c r="D158" s="82" t="s">
        <v>36</v>
      </c>
      <c r="E158" s="275"/>
      <c r="F158" s="27">
        <v>1</v>
      </c>
      <c r="G158" s="27">
        <v>1</v>
      </c>
      <c r="H158" s="48" t="s">
        <v>272</v>
      </c>
      <c r="I158" s="141" t="s">
        <v>178</v>
      </c>
      <c r="J158" s="29" t="s">
        <v>273</v>
      </c>
      <c r="K158" s="18" t="s">
        <v>342</v>
      </c>
      <c r="L158" s="44"/>
      <c r="N158" s="258"/>
      <c r="O158" s="258">
        <v>0.1249</v>
      </c>
      <c r="P158" s="258">
        <v>35</v>
      </c>
      <c r="Q158" s="258" t="s">
        <v>359</v>
      </c>
      <c r="R158" s="258">
        <v>91</v>
      </c>
      <c r="S158" s="349" t="str">
        <f>IF(U158=0,"",COUNTIF(S$13:S157,"&gt;0")+1)</f>
        <v/>
      </c>
      <c r="T158" s="349" t="str">
        <f>IF(U158=0,"",COUNTIF(T$13:T157,"&gt;0")+1)</f>
        <v/>
      </c>
      <c r="U158" s="258">
        <f t="shared" si="75"/>
        <v>0</v>
      </c>
      <c r="V158" s="357">
        <f t="shared" si="39"/>
        <v>2.5369999999999999</v>
      </c>
      <c r="W158" s="357" t="str">
        <f t="shared" si="40"/>
        <v/>
      </c>
      <c r="X158" s="357">
        <f t="shared" si="41"/>
        <v>2.5369999999999999</v>
      </c>
      <c r="Y158" s="258">
        <v>3.6999999999999998E-2</v>
      </c>
      <c r="Z158" s="258" t="str">
        <f t="shared" si="76"/>
        <v/>
      </c>
      <c r="AA158" s="258">
        <f>IFERROR(RANK(V158,V$118:V227,1),"")</f>
        <v>6</v>
      </c>
      <c r="AB158" s="258" t="str">
        <f t="shared" ref="AB158:AB168" si="85">IFERROR(RANK(W158,W$118:W$187,1),"")</f>
        <v/>
      </c>
      <c r="AC158" s="258">
        <f t="shared" ref="AC158:AC168" si="86">IFERROR(RANK(X158,X$118:X$187,1),"")</f>
        <v>6</v>
      </c>
      <c r="AD158" s="258">
        <f t="shared" si="42"/>
        <v>0</v>
      </c>
      <c r="AF158" s="258"/>
      <c r="AG158" s="258"/>
      <c r="AH158" s="258"/>
      <c r="AI158" s="258"/>
      <c r="AJ158" s="258"/>
      <c r="AK158" s="258"/>
    </row>
    <row r="159" spans="1:37">
      <c r="A159" s="95" t="s">
        <v>513</v>
      </c>
      <c r="B159" s="261"/>
      <c r="C159" s="86" t="s">
        <v>363</v>
      </c>
      <c r="D159" s="82" t="s">
        <v>37</v>
      </c>
      <c r="E159" s="275"/>
      <c r="F159" s="33">
        <v>2</v>
      </c>
      <c r="G159" s="33">
        <v>2</v>
      </c>
      <c r="H159" s="48" t="s">
        <v>274</v>
      </c>
      <c r="I159" s="141" t="s">
        <v>179</v>
      </c>
      <c r="J159" s="29" t="s">
        <v>275</v>
      </c>
      <c r="K159" s="18" t="s">
        <v>342</v>
      </c>
      <c r="L159" s="44"/>
      <c r="N159" s="258"/>
      <c r="O159" s="258">
        <v>0.1249</v>
      </c>
      <c r="P159" s="258">
        <v>40</v>
      </c>
      <c r="Q159" s="258" t="s">
        <v>359</v>
      </c>
      <c r="R159" s="258">
        <v>92</v>
      </c>
      <c r="S159" s="349" t="str">
        <f>IF(U159=0,"",COUNTIF(S$13:S158,"&gt;0")+1)</f>
        <v/>
      </c>
      <c r="T159" s="349" t="str">
        <f>IF(U159=0,"",COUNTIF(T$13:T158,"&gt;0")+1)</f>
        <v/>
      </c>
      <c r="U159" s="258">
        <f t="shared" si="75"/>
        <v>0</v>
      </c>
      <c r="V159" s="357">
        <f t="shared" si="39"/>
        <v>5.0380000000000003</v>
      </c>
      <c r="W159" s="357" t="str">
        <f t="shared" si="40"/>
        <v/>
      </c>
      <c r="X159" s="357">
        <f t="shared" si="41"/>
        <v>5.0380000000000003</v>
      </c>
      <c r="Y159" s="258">
        <v>3.7999999999999999E-2</v>
      </c>
      <c r="Z159" s="258" t="str">
        <f t="shared" si="76"/>
        <v/>
      </c>
      <c r="AA159" s="258">
        <f>IFERROR(RANK(V159,V$118:V228,1),"")</f>
        <v>30</v>
      </c>
      <c r="AB159" s="258" t="str">
        <f t="shared" si="85"/>
        <v/>
      </c>
      <c r="AC159" s="258">
        <f t="shared" si="86"/>
        <v>27</v>
      </c>
      <c r="AD159" s="258">
        <f t="shared" si="42"/>
        <v>0</v>
      </c>
      <c r="AF159" s="258"/>
      <c r="AG159" s="258"/>
      <c r="AH159" s="258"/>
      <c r="AI159" s="258"/>
      <c r="AJ159" s="258"/>
      <c r="AK159" s="258"/>
    </row>
    <row r="160" spans="1:37">
      <c r="A160" s="95" t="s">
        <v>513</v>
      </c>
      <c r="B160" s="261"/>
      <c r="C160" s="86" t="s">
        <v>363</v>
      </c>
      <c r="D160" s="82" t="s">
        <v>38</v>
      </c>
      <c r="E160" s="275"/>
      <c r="F160" s="33">
        <v>2</v>
      </c>
      <c r="G160" s="33">
        <v>2</v>
      </c>
      <c r="H160" s="48" t="s">
        <v>276</v>
      </c>
      <c r="I160" s="141" t="s">
        <v>180</v>
      </c>
      <c r="J160" s="29" t="s">
        <v>277</v>
      </c>
      <c r="K160" s="18" t="s">
        <v>342</v>
      </c>
      <c r="L160" s="44"/>
      <c r="N160" s="258"/>
      <c r="O160" s="258">
        <v>0.1249</v>
      </c>
      <c r="P160" s="258">
        <v>40</v>
      </c>
      <c r="Q160" s="258" t="s">
        <v>359</v>
      </c>
      <c r="R160" s="258">
        <v>93</v>
      </c>
      <c r="S160" s="349" t="str">
        <f>IF(U160=0,"",COUNTIF(S$13:S159,"&gt;0")+1)</f>
        <v/>
      </c>
      <c r="T160" s="349" t="str">
        <f>IF(U160=0,"",COUNTIF(T$13:T159,"&gt;0")+1)</f>
        <v/>
      </c>
      <c r="U160" s="258">
        <f t="shared" si="75"/>
        <v>0</v>
      </c>
      <c r="V160" s="357">
        <f t="shared" si="39"/>
        <v>5.0389999999999997</v>
      </c>
      <c r="W160" s="357" t="str">
        <f t="shared" si="40"/>
        <v/>
      </c>
      <c r="X160" s="357">
        <f t="shared" si="41"/>
        <v>5.0389999999999997</v>
      </c>
      <c r="Y160" s="258">
        <v>3.9E-2</v>
      </c>
      <c r="Z160" s="258" t="str">
        <f t="shared" si="76"/>
        <v/>
      </c>
      <c r="AA160" s="258">
        <f>IFERROR(RANK(V160,V$118:V229,1),"")</f>
        <v>31</v>
      </c>
      <c r="AB160" s="258" t="str">
        <f t="shared" si="85"/>
        <v/>
      </c>
      <c r="AC160" s="258">
        <f t="shared" si="86"/>
        <v>28</v>
      </c>
      <c r="AD160" s="258">
        <f t="shared" si="42"/>
        <v>0</v>
      </c>
      <c r="AF160" s="258"/>
      <c r="AG160" s="258"/>
      <c r="AH160" s="258"/>
      <c r="AI160" s="258"/>
      <c r="AJ160" s="258"/>
      <c r="AK160" s="258"/>
    </row>
    <row r="161" spans="1:37">
      <c r="A161" s="95" t="s">
        <v>513</v>
      </c>
      <c r="B161" s="261"/>
      <c r="C161" s="86" t="s">
        <v>363</v>
      </c>
      <c r="D161" s="82" t="s">
        <v>39</v>
      </c>
      <c r="E161" s="275" t="s">
        <v>688</v>
      </c>
      <c r="F161" s="33">
        <v>2</v>
      </c>
      <c r="G161" s="27">
        <v>1</v>
      </c>
      <c r="H161" s="48" t="s">
        <v>278</v>
      </c>
      <c r="I161" s="141" t="s">
        <v>181</v>
      </c>
      <c r="J161" s="29" t="s">
        <v>279</v>
      </c>
      <c r="K161" s="18" t="s">
        <v>342</v>
      </c>
      <c r="L161" s="44" t="s">
        <v>346</v>
      </c>
      <c r="N161" s="258"/>
      <c r="O161" s="258">
        <v>0.1249</v>
      </c>
      <c r="P161" s="258">
        <v>35</v>
      </c>
      <c r="Q161" s="258" t="s">
        <v>359</v>
      </c>
      <c r="R161" s="258">
        <v>94</v>
      </c>
      <c r="S161" s="349" t="str">
        <f>IF(U161=0,"",COUNTIF(S$13:S160,"&gt;0")+1)</f>
        <v/>
      </c>
      <c r="T161" s="349" t="str">
        <f>IF(U161=0,"",COUNTIF(T$13:T160,"&gt;0")+1)</f>
        <v/>
      </c>
      <c r="U161" s="258">
        <f t="shared" si="75"/>
        <v>0</v>
      </c>
      <c r="V161" s="357">
        <f t="shared" si="39"/>
        <v>4.04</v>
      </c>
      <c r="W161" s="357" t="str">
        <f t="shared" si="40"/>
        <v/>
      </c>
      <c r="X161" s="357">
        <f t="shared" si="41"/>
        <v>4.04</v>
      </c>
      <c r="Y161" s="258">
        <v>0.04</v>
      </c>
      <c r="Z161" s="258" t="str">
        <f t="shared" si="76"/>
        <v/>
      </c>
      <c r="AA161" s="258">
        <f>IFERROR(RANK(V161,V$118:V230,1),"")</f>
        <v>20</v>
      </c>
      <c r="AB161" s="258" t="str">
        <f t="shared" si="85"/>
        <v/>
      </c>
      <c r="AC161" s="258">
        <f t="shared" si="86"/>
        <v>17</v>
      </c>
      <c r="AD161" s="258">
        <f t="shared" si="42"/>
        <v>0</v>
      </c>
      <c r="AF161" s="258"/>
      <c r="AG161" s="258"/>
      <c r="AH161" s="258"/>
      <c r="AI161" s="258"/>
      <c r="AJ161" s="258"/>
      <c r="AK161" s="258"/>
    </row>
    <row r="162" spans="1:37">
      <c r="A162" s="95" t="s">
        <v>513</v>
      </c>
      <c r="B162" s="261"/>
      <c r="C162" s="86" t="s">
        <v>363</v>
      </c>
      <c r="D162" s="82" t="s">
        <v>40</v>
      </c>
      <c r="E162" s="275" t="s">
        <v>688</v>
      </c>
      <c r="F162" s="27">
        <v>1</v>
      </c>
      <c r="G162" s="27">
        <v>1</v>
      </c>
      <c r="H162" s="48" t="s">
        <v>280</v>
      </c>
      <c r="I162" s="141" t="s">
        <v>182</v>
      </c>
      <c r="J162" s="29" t="s">
        <v>281</v>
      </c>
      <c r="K162" s="18" t="s">
        <v>342</v>
      </c>
      <c r="L162" s="44"/>
      <c r="N162" s="258"/>
      <c r="O162" s="258">
        <v>0.1249</v>
      </c>
      <c r="P162" s="258">
        <v>35</v>
      </c>
      <c r="Q162" s="258" t="s">
        <v>359</v>
      </c>
      <c r="R162" s="258">
        <v>95</v>
      </c>
      <c r="S162" s="349" t="str">
        <f>IF(U162=0,"",COUNTIF(S$13:S161,"&gt;0")+1)</f>
        <v/>
      </c>
      <c r="T162" s="349" t="str">
        <f>IF(U162=0,"",COUNTIF(T$13:T161,"&gt;0")+1)</f>
        <v/>
      </c>
      <c r="U162" s="258">
        <f t="shared" si="75"/>
        <v>0</v>
      </c>
      <c r="V162" s="357">
        <f t="shared" si="39"/>
        <v>2.5409999999999999</v>
      </c>
      <c r="W162" s="357" t="str">
        <f t="shared" si="40"/>
        <v/>
      </c>
      <c r="X162" s="357">
        <f t="shared" si="41"/>
        <v>2.5409999999999999</v>
      </c>
      <c r="Y162" s="258">
        <v>4.1000000000000002E-2</v>
      </c>
      <c r="Z162" s="258" t="str">
        <f t="shared" si="76"/>
        <v/>
      </c>
      <c r="AA162" s="258">
        <f>IFERROR(RANK(V162,V$118:V231,1),"")</f>
        <v>7</v>
      </c>
      <c r="AB162" s="258" t="str">
        <f t="shared" si="85"/>
        <v/>
      </c>
      <c r="AC162" s="258">
        <f t="shared" si="86"/>
        <v>7</v>
      </c>
      <c r="AD162" s="258">
        <f t="shared" si="42"/>
        <v>0</v>
      </c>
      <c r="AF162" s="258"/>
      <c r="AG162" s="258"/>
      <c r="AH162" s="258"/>
      <c r="AI162" s="258"/>
      <c r="AJ162" s="258"/>
      <c r="AK162" s="258"/>
    </row>
    <row r="163" spans="1:37" hidden="1">
      <c r="A163" s="94" t="s">
        <v>514</v>
      </c>
      <c r="B163" s="261"/>
      <c r="C163" s="86" t="s">
        <v>363</v>
      </c>
      <c r="D163" s="82" t="s">
        <v>41</v>
      </c>
      <c r="E163" s="275"/>
      <c r="F163" s="27">
        <v>1</v>
      </c>
      <c r="G163" s="34">
        <v>3</v>
      </c>
      <c r="H163" s="48" t="s">
        <v>282</v>
      </c>
      <c r="I163" s="141" t="s">
        <v>183</v>
      </c>
      <c r="J163" s="29" t="s">
        <v>283</v>
      </c>
      <c r="K163" s="18" t="s">
        <v>342</v>
      </c>
      <c r="L163" s="44" t="s">
        <v>346</v>
      </c>
      <c r="N163" s="258"/>
      <c r="O163" s="258">
        <v>0.1249</v>
      </c>
      <c r="P163" s="258">
        <v>35</v>
      </c>
      <c r="Q163" s="258" t="s">
        <v>359</v>
      </c>
      <c r="R163" s="258"/>
      <c r="S163" s="349" t="str">
        <f>IF(U163=0,"",COUNTIF(S$13:S162,"&gt;0")+1)</f>
        <v/>
      </c>
      <c r="T163" s="349" t="str">
        <f>IF(U163=0,"",COUNTIF(T$13:T162,"&gt;0")+1)</f>
        <v/>
      </c>
      <c r="U163" s="258">
        <f t="shared" si="75"/>
        <v>0</v>
      </c>
      <c r="V163" s="357" t="str">
        <f t="shared" si="39"/>
        <v/>
      </c>
      <c r="W163" s="357" t="str">
        <f t="shared" si="40"/>
        <v/>
      </c>
      <c r="X163" s="357" t="str">
        <f t="shared" si="41"/>
        <v/>
      </c>
      <c r="Y163" s="258">
        <v>4.2000000000000003E-2</v>
      </c>
      <c r="Z163" s="258" t="str">
        <f t="shared" si="76"/>
        <v>YES</v>
      </c>
      <c r="AA163" s="258" t="str">
        <f>IFERROR(RANK(V163,V$118:V232,1),"")</f>
        <v/>
      </c>
      <c r="AB163" s="258" t="str">
        <f t="shared" si="85"/>
        <v/>
      </c>
      <c r="AC163" s="258" t="str">
        <f t="shared" si="86"/>
        <v/>
      </c>
      <c r="AD163" s="258">
        <f t="shared" si="42"/>
        <v>0</v>
      </c>
      <c r="AF163" s="258"/>
      <c r="AG163" s="258"/>
      <c r="AH163" s="258"/>
      <c r="AI163" s="258"/>
      <c r="AJ163" s="258"/>
      <c r="AK163" s="258"/>
    </row>
    <row r="164" spans="1:37" hidden="1">
      <c r="A164" s="94" t="s">
        <v>514</v>
      </c>
      <c r="B164" s="261"/>
      <c r="C164" s="86" t="s">
        <v>363</v>
      </c>
      <c r="D164" s="82" t="s">
        <v>44</v>
      </c>
      <c r="E164" s="275"/>
      <c r="F164" s="27">
        <v>1</v>
      </c>
      <c r="G164" s="33">
        <v>2</v>
      </c>
      <c r="H164" s="48" t="s">
        <v>288</v>
      </c>
      <c r="I164" s="141" t="s">
        <v>184</v>
      </c>
      <c r="J164" s="29" t="s">
        <v>289</v>
      </c>
      <c r="K164" s="18" t="s">
        <v>342</v>
      </c>
      <c r="L164" s="44" t="s">
        <v>346</v>
      </c>
      <c r="N164" s="258"/>
      <c r="O164" s="258">
        <v>0.1249</v>
      </c>
      <c r="P164" s="258">
        <v>35</v>
      </c>
      <c r="Q164" s="258" t="s">
        <v>359</v>
      </c>
      <c r="R164" s="258"/>
      <c r="S164" s="349" t="str">
        <f>IF(U164=0,"",COUNTIF(S$13:S163,"&gt;0")+1)</f>
        <v/>
      </c>
      <c r="T164" s="349" t="str">
        <f>IF(U164=0,"",COUNTIF(T$13:T163,"&gt;0")+1)</f>
        <v/>
      </c>
      <c r="U164" s="258">
        <f t="shared" si="75"/>
        <v>0</v>
      </c>
      <c r="V164" s="357" t="str">
        <f t="shared" si="39"/>
        <v/>
      </c>
      <c r="W164" s="357" t="str">
        <f t="shared" si="40"/>
        <v/>
      </c>
      <c r="X164" s="357" t="str">
        <f t="shared" si="41"/>
        <v/>
      </c>
      <c r="Y164" s="258">
        <v>4.2999999999999997E-2</v>
      </c>
      <c r="Z164" s="258" t="str">
        <f t="shared" si="76"/>
        <v>YES</v>
      </c>
      <c r="AA164" s="258" t="str">
        <f>IFERROR(RANK(V164,V$118:V233,1),"")</f>
        <v/>
      </c>
      <c r="AB164" s="258" t="str">
        <f t="shared" si="85"/>
        <v/>
      </c>
      <c r="AC164" s="258" t="str">
        <f t="shared" si="86"/>
        <v/>
      </c>
      <c r="AD164" s="258">
        <f t="shared" si="42"/>
        <v>0</v>
      </c>
      <c r="AF164" s="258"/>
      <c r="AG164" s="258"/>
      <c r="AH164" s="258"/>
      <c r="AI164" s="258"/>
      <c r="AJ164" s="258"/>
      <c r="AK164" s="258"/>
    </row>
    <row r="165" spans="1:37">
      <c r="A165" s="95" t="s">
        <v>513</v>
      </c>
      <c r="B165" s="261"/>
      <c r="C165" s="86" t="s">
        <v>363</v>
      </c>
      <c r="D165" s="82" t="s">
        <v>45</v>
      </c>
      <c r="E165" s="275"/>
      <c r="F165" s="33">
        <v>2</v>
      </c>
      <c r="G165" s="27">
        <v>1</v>
      </c>
      <c r="H165" s="48" t="s">
        <v>290</v>
      </c>
      <c r="I165" s="141" t="s">
        <v>185</v>
      </c>
      <c r="J165" s="29" t="s">
        <v>291</v>
      </c>
      <c r="K165" s="18" t="s">
        <v>342</v>
      </c>
      <c r="L165" s="44" t="s">
        <v>346</v>
      </c>
      <c r="N165" s="258"/>
      <c r="O165" s="258">
        <v>0.1249</v>
      </c>
      <c r="P165" s="258">
        <v>35</v>
      </c>
      <c r="Q165" s="258" t="s">
        <v>359</v>
      </c>
      <c r="R165" s="258">
        <v>96</v>
      </c>
      <c r="S165" s="349" t="str">
        <f>IF(U165=0,"",COUNTIF(S$13:S164,"&gt;0")+1)</f>
        <v/>
      </c>
      <c r="T165" s="349" t="str">
        <f>IF(U165=0,"",COUNTIF(T$13:T164,"&gt;0")+1)</f>
        <v/>
      </c>
      <c r="U165" s="258">
        <f>B165+AD165</f>
        <v>0</v>
      </c>
      <c r="V165" s="357">
        <f t="shared" si="39"/>
        <v>4.0439999999999996</v>
      </c>
      <c r="W165" s="357" t="str">
        <f t="shared" si="40"/>
        <v/>
      </c>
      <c r="X165" s="357">
        <f t="shared" si="41"/>
        <v>4.0439999999999996</v>
      </c>
      <c r="Y165" s="258">
        <v>4.3999999999999997E-2</v>
      </c>
      <c r="Z165" s="258" t="str">
        <f t="shared" si="76"/>
        <v/>
      </c>
      <c r="AA165" s="258">
        <f>IFERROR(RANK(V165,V$118:V234,1),"")</f>
        <v>21</v>
      </c>
      <c r="AB165" s="258" t="str">
        <f t="shared" si="85"/>
        <v/>
      </c>
      <c r="AC165" s="258">
        <f t="shared" si="86"/>
        <v>18</v>
      </c>
      <c r="AD165" s="258">
        <f t="shared" si="42"/>
        <v>0</v>
      </c>
      <c r="AF165" s="258"/>
      <c r="AG165" s="258"/>
      <c r="AH165" s="258"/>
      <c r="AI165" s="258"/>
      <c r="AJ165" s="258"/>
      <c r="AK165" s="258"/>
    </row>
    <row r="166" spans="1:37">
      <c r="A166" s="95" t="s">
        <v>513</v>
      </c>
      <c r="B166" s="261"/>
      <c r="C166" s="86" t="s">
        <v>363</v>
      </c>
      <c r="D166" s="82" t="s">
        <v>46</v>
      </c>
      <c r="E166" s="275"/>
      <c r="F166" s="34">
        <v>3</v>
      </c>
      <c r="G166" s="27">
        <v>1</v>
      </c>
      <c r="H166" s="48" t="s">
        <v>292</v>
      </c>
      <c r="I166" s="141" t="s">
        <v>186</v>
      </c>
      <c r="J166" s="29" t="s">
        <v>293</v>
      </c>
      <c r="K166" s="18" t="s">
        <v>342</v>
      </c>
      <c r="L166" s="44" t="s">
        <v>346</v>
      </c>
      <c r="N166" s="258"/>
      <c r="O166" s="258">
        <v>0.1249</v>
      </c>
      <c r="P166" s="258">
        <v>35</v>
      </c>
      <c r="Q166" s="258" t="s">
        <v>359</v>
      </c>
      <c r="R166" s="258">
        <v>97</v>
      </c>
      <c r="S166" s="349" t="str">
        <f>IF(U166=0,"",COUNTIF(S$13:S165,"&gt;0")+1)</f>
        <v/>
      </c>
      <c r="T166" s="349" t="str">
        <f>IF(U166=0,"",COUNTIF(T$13:T165,"&gt;0")+1)</f>
        <v/>
      </c>
      <c r="U166" s="258">
        <f>B166+AD166</f>
        <v>0</v>
      </c>
      <c r="V166" s="357">
        <f t="shared" si="39"/>
        <v>5.5449999999999999</v>
      </c>
      <c r="W166" s="357" t="str">
        <f t="shared" si="40"/>
        <v/>
      </c>
      <c r="X166" s="357">
        <f t="shared" si="41"/>
        <v>5.5449999999999999</v>
      </c>
      <c r="Y166" s="258">
        <v>4.4999999999999998E-2</v>
      </c>
      <c r="Z166" s="258" t="str">
        <f t="shared" si="76"/>
        <v/>
      </c>
      <c r="AA166" s="258">
        <f>IFERROR(RANK(V166,V$118:V235,1),"")</f>
        <v>35</v>
      </c>
      <c r="AB166" s="258" t="str">
        <f t="shared" si="85"/>
        <v/>
      </c>
      <c r="AC166" s="258">
        <f t="shared" si="86"/>
        <v>32</v>
      </c>
      <c r="AD166" s="258">
        <f t="shared" si="42"/>
        <v>0</v>
      </c>
      <c r="AF166" s="258"/>
      <c r="AG166" s="258"/>
      <c r="AH166" s="258"/>
      <c r="AI166" s="258"/>
      <c r="AJ166" s="258"/>
      <c r="AK166" s="258"/>
    </row>
    <row r="167" spans="1:37">
      <c r="A167" s="95" t="s">
        <v>513</v>
      </c>
      <c r="B167" s="261"/>
      <c r="C167" s="86" t="s">
        <v>363</v>
      </c>
      <c r="D167" s="82" t="s">
        <v>47</v>
      </c>
      <c r="E167" s="275" t="s">
        <v>688</v>
      </c>
      <c r="F167" s="27">
        <v>1</v>
      </c>
      <c r="G167" s="33">
        <v>2</v>
      </c>
      <c r="H167" s="48" t="s">
        <v>294</v>
      </c>
      <c r="I167" s="141" t="s">
        <v>187</v>
      </c>
      <c r="J167" s="29" t="s">
        <v>295</v>
      </c>
      <c r="K167" s="18">
        <v>2</v>
      </c>
      <c r="L167" s="44" t="s">
        <v>346</v>
      </c>
      <c r="N167" s="258"/>
      <c r="O167" s="258">
        <v>0.1249</v>
      </c>
      <c r="P167" s="258">
        <v>35</v>
      </c>
      <c r="Q167" s="258" t="s">
        <v>359</v>
      </c>
      <c r="R167" s="258">
        <v>98</v>
      </c>
      <c r="S167" s="349" t="str">
        <f>IF(U167=0,"",COUNTIF(S$13:S166,"&gt;0")+1)</f>
        <v/>
      </c>
      <c r="T167" s="349" t="str">
        <f>IF(U167=0,"",COUNTIF(T$13:T166,"&gt;0")+1)</f>
        <v/>
      </c>
      <c r="U167" s="258">
        <f t="shared" si="75"/>
        <v>0</v>
      </c>
      <c r="V167" s="357">
        <f t="shared" si="39"/>
        <v>3.5459999999999998</v>
      </c>
      <c r="W167" s="357" t="str">
        <f t="shared" si="40"/>
        <v/>
      </c>
      <c r="X167" s="357">
        <f t="shared" si="41"/>
        <v>3.5459999999999998</v>
      </c>
      <c r="Y167" s="258">
        <v>4.5999999999999999E-2</v>
      </c>
      <c r="Z167" s="258" t="str">
        <f t="shared" si="76"/>
        <v/>
      </c>
      <c r="AA167" s="258">
        <f>IFERROR(RANK(V167,V$118:V236,1),"")</f>
        <v>14</v>
      </c>
      <c r="AB167" s="258" t="str">
        <f t="shared" si="85"/>
        <v/>
      </c>
      <c r="AC167" s="258">
        <f t="shared" si="86"/>
        <v>13</v>
      </c>
      <c r="AD167" s="258">
        <f t="shared" si="42"/>
        <v>0</v>
      </c>
      <c r="AF167" s="258"/>
      <c r="AG167" s="258"/>
      <c r="AH167" s="258"/>
      <c r="AI167" s="258"/>
      <c r="AJ167" s="258"/>
      <c r="AK167" s="258"/>
    </row>
    <row r="168" spans="1:37" hidden="1">
      <c r="A168" s="94" t="s">
        <v>514</v>
      </c>
      <c r="B168" s="261"/>
      <c r="C168" s="86" t="s">
        <v>363</v>
      </c>
      <c r="D168" s="82" t="s">
        <v>48</v>
      </c>
      <c r="E168" s="275"/>
      <c r="F168" s="27">
        <v>1</v>
      </c>
      <c r="G168" s="33">
        <v>2</v>
      </c>
      <c r="H168" s="48" t="s">
        <v>296</v>
      </c>
      <c r="I168" s="142" t="s">
        <v>193</v>
      </c>
      <c r="J168" s="29" t="s">
        <v>297</v>
      </c>
      <c r="K168" s="18">
        <v>2</v>
      </c>
      <c r="L168" s="44"/>
      <c r="N168" s="258"/>
      <c r="O168" s="258">
        <v>0.1249</v>
      </c>
      <c r="P168" s="258">
        <v>35</v>
      </c>
      <c r="Q168" s="258" t="s">
        <v>359</v>
      </c>
      <c r="R168" s="258"/>
      <c r="S168" s="349" t="str">
        <f>IF(U168=0,"",COUNTIF(S$13:S167,"&gt;0")+1)</f>
        <v/>
      </c>
      <c r="T168" s="349" t="str">
        <f>IF(U168=0,"",COUNTIF(T$13:T167,"&gt;0")+1)</f>
        <v/>
      </c>
      <c r="U168" s="258">
        <f t="shared" ref="U168:U170" si="87">B168+AD168</f>
        <v>0</v>
      </c>
      <c r="V168" s="357" t="str">
        <f t="shared" ref="V168:V170" si="88">IF(Z168&lt;&gt;"YES",F168*1.5+G168+Y168,"")</f>
        <v/>
      </c>
      <c r="W168" s="357" t="str">
        <f t="shared" ref="W168:W170" si="89">IF(K168=1,V168,"")</f>
        <v/>
      </c>
      <c r="X168" s="357" t="str">
        <f t="shared" ref="X168:X170" si="90">IF(K168&lt;&gt;1,V168,"")</f>
        <v/>
      </c>
      <c r="Y168" s="258">
        <v>1.046</v>
      </c>
      <c r="Z168" s="258" t="str">
        <f t="shared" ref="Z168:Z170" si="91">IF(A168="N","YES","")</f>
        <v>YES</v>
      </c>
      <c r="AA168" s="258" t="str">
        <f>IFERROR(RANK(V168,V$118:V237,1),"")</f>
        <v/>
      </c>
      <c r="AB168" s="258" t="str">
        <f t="shared" si="85"/>
        <v/>
      </c>
      <c r="AC168" s="258" t="str">
        <f t="shared" si="86"/>
        <v/>
      </c>
      <c r="AD168" s="258">
        <f t="shared" si="42"/>
        <v>0</v>
      </c>
      <c r="AF168" s="258"/>
      <c r="AG168" s="258"/>
      <c r="AH168" s="258"/>
      <c r="AI168" s="258"/>
      <c r="AJ168" s="258"/>
      <c r="AK168" s="258"/>
    </row>
    <row r="169" spans="1:37" hidden="1">
      <c r="A169" s="94" t="s">
        <v>514</v>
      </c>
      <c r="B169" s="261"/>
      <c r="C169" s="86" t="s">
        <v>363</v>
      </c>
      <c r="D169" s="82" t="s">
        <v>776</v>
      </c>
      <c r="E169" s="275"/>
      <c r="F169" s="34">
        <v>3</v>
      </c>
      <c r="G169" s="33">
        <v>2</v>
      </c>
      <c r="H169" s="48" t="s">
        <v>777</v>
      </c>
      <c r="I169" s="344">
        <v>5021353014372</v>
      </c>
      <c r="J169" s="29" t="s">
        <v>778</v>
      </c>
      <c r="K169" s="18" t="s">
        <v>342</v>
      </c>
      <c r="L169" s="44" t="s">
        <v>346</v>
      </c>
      <c r="N169" s="258"/>
      <c r="O169" s="258">
        <v>0.1249</v>
      </c>
      <c r="P169" s="258">
        <v>35</v>
      </c>
      <c r="Q169" s="258" t="s">
        <v>359</v>
      </c>
      <c r="R169" s="258"/>
      <c r="S169" s="349" t="str">
        <f>IF(U169=0,"",COUNTIF(S$13:S168,"&gt;0")+1)</f>
        <v/>
      </c>
      <c r="T169" s="349" t="str">
        <f>IF(U169=0,"",COUNTIF(T$13:T168,"&gt;0")+1)</f>
        <v/>
      </c>
      <c r="U169" s="258">
        <f t="shared" si="87"/>
        <v>0</v>
      </c>
      <c r="V169" s="357" t="str">
        <f t="shared" si="88"/>
        <v/>
      </c>
      <c r="W169" s="357" t="str">
        <f t="shared" si="89"/>
        <v/>
      </c>
      <c r="X169" s="357" t="str">
        <f t="shared" si="90"/>
        <v/>
      </c>
      <c r="Y169" s="258">
        <v>2.0459999999999998</v>
      </c>
      <c r="Z169" s="258" t="str">
        <f t="shared" si="91"/>
        <v>YES</v>
      </c>
      <c r="AA169" s="258" t="str">
        <f>IFERROR(RANK(V169,V$118:V238,1),"")</f>
        <v/>
      </c>
      <c r="AF169" s="258"/>
      <c r="AG169" s="258"/>
      <c r="AH169" s="258"/>
      <c r="AI169" s="258"/>
      <c r="AJ169" s="258"/>
      <c r="AK169" s="258"/>
    </row>
    <row r="170" spans="1:37">
      <c r="A170" s="95" t="s">
        <v>513</v>
      </c>
      <c r="B170" s="261"/>
      <c r="C170" s="86" t="s">
        <v>363</v>
      </c>
      <c r="D170" s="82" t="s">
        <v>49</v>
      </c>
      <c r="E170" s="275"/>
      <c r="F170" s="27">
        <v>1</v>
      </c>
      <c r="G170" s="27">
        <v>1</v>
      </c>
      <c r="H170" s="48" t="s">
        <v>298</v>
      </c>
      <c r="I170" s="142" t="s">
        <v>194</v>
      </c>
      <c r="J170" s="29" t="s">
        <v>299</v>
      </c>
      <c r="K170" s="18" t="s">
        <v>342</v>
      </c>
      <c r="L170" s="44"/>
      <c r="N170" s="258"/>
      <c r="O170" s="258">
        <v>0.1249</v>
      </c>
      <c r="P170" s="258">
        <v>35</v>
      </c>
      <c r="Q170" s="258" t="s">
        <v>359</v>
      </c>
      <c r="R170" s="258">
        <v>99</v>
      </c>
      <c r="S170" s="349" t="str">
        <f>IF(U170=0,"",COUNTIF(S$13:S169,"&gt;0")+1)</f>
        <v/>
      </c>
      <c r="T170" s="349" t="str">
        <f>IF(U170=0,"",COUNTIF(T$13:T169,"&gt;0")+1)</f>
        <v/>
      </c>
      <c r="U170" s="258">
        <f t="shared" si="87"/>
        <v>0</v>
      </c>
      <c r="V170" s="357">
        <f t="shared" si="88"/>
        <v>5.5459999999999994</v>
      </c>
      <c r="W170" s="357" t="str">
        <f t="shared" si="89"/>
        <v/>
      </c>
      <c r="X170" s="357">
        <f t="shared" si="90"/>
        <v>5.5459999999999994</v>
      </c>
      <c r="Y170" s="258">
        <v>3.0459999999999998</v>
      </c>
      <c r="Z170" s="258" t="str">
        <f t="shared" si="91"/>
        <v/>
      </c>
      <c r="AA170" s="258">
        <f>IFERROR(RANK(V170,V$118:V239,1),"")</f>
        <v>36</v>
      </c>
      <c r="AB170" s="258" t="str">
        <f t="shared" ref="AB170:AB187" si="92">IFERROR(RANK(W170,W$118:W$187,1),"")</f>
        <v/>
      </c>
      <c r="AC170" s="258">
        <f t="shared" ref="AC170:AC187" si="93">IFERROR(RANK(X170,X$118:X$187,1),"")</f>
        <v>33</v>
      </c>
      <c r="AD170" s="258">
        <f t="shared" si="42"/>
        <v>0</v>
      </c>
      <c r="AF170" s="258"/>
      <c r="AG170" s="258"/>
      <c r="AH170" s="258"/>
      <c r="AI170" s="258"/>
      <c r="AJ170" s="258"/>
      <c r="AK170" s="258"/>
    </row>
    <row r="171" spans="1:37" hidden="1">
      <c r="A171" s="94" t="s">
        <v>513</v>
      </c>
      <c r="B171" s="261"/>
      <c r="C171" s="86" t="s">
        <v>363</v>
      </c>
      <c r="D171" s="82" t="s">
        <v>50</v>
      </c>
      <c r="E171" s="275"/>
      <c r="F171" s="34">
        <v>3</v>
      </c>
      <c r="G171" s="33">
        <v>2</v>
      </c>
      <c r="H171" s="48" t="s">
        <v>399</v>
      </c>
      <c r="I171" s="142" t="s">
        <v>195</v>
      </c>
      <c r="J171" s="29" t="s">
        <v>400</v>
      </c>
      <c r="K171" s="18" t="s">
        <v>407</v>
      </c>
      <c r="L171" s="44" t="s">
        <v>346</v>
      </c>
      <c r="N171" s="258"/>
      <c r="O171" s="258">
        <v>0.1249</v>
      </c>
      <c r="P171" s="258">
        <v>35</v>
      </c>
      <c r="Q171" s="258" t="s">
        <v>359</v>
      </c>
      <c r="R171" s="258"/>
      <c r="S171" s="349" t="str">
        <f>IF(U171=0,"",COUNTIF(S$13:S170,"&gt;0")+1)</f>
        <v/>
      </c>
      <c r="T171" s="349" t="str">
        <f>IF(U171=0,"",COUNTIF(T$13:T170,"&gt;0")+1)</f>
        <v/>
      </c>
      <c r="U171" s="258">
        <f t="shared" si="75"/>
        <v>0</v>
      </c>
      <c r="V171" s="357">
        <f t="shared" si="39"/>
        <v>6.5490000000000004</v>
      </c>
      <c r="W171" s="357" t="str">
        <f t="shared" si="40"/>
        <v/>
      </c>
      <c r="X171" s="357">
        <f t="shared" si="41"/>
        <v>6.5490000000000004</v>
      </c>
      <c r="Y171" s="258">
        <v>4.9000000000000002E-2</v>
      </c>
      <c r="Z171" s="258" t="str">
        <f t="shared" si="76"/>
        <v/>
      </c>
      <c r="AA171" s="258">
        <f>IFERROR(RANK(V171,V$118:V240,1),"")</f>
        <v>38</v>
      </c>
      <c r="AB171" s="258" t="str">
        <f t="shared" si="92"/>
        <v/>
      </c>
      <c r="AC171" s="258">
        <f t="shared" si="93"/>
        <v>35</v>
      </c>
      <c r="AD171" s="258">
        <f t="shared" si="42"/>
        <v>0</v>
      </c>
      <c r="AF171" s="258"/>
      <c r="AG171" s="258"/>
      <c r="AH171" s="258"/>
      <c r="AI171" s="258"/>
      <c r="AJ171" s="258"/>
      <c r="AK171" s="258"/>
    </row>
    <row r="172" spans="1:37">
      <c r="A172" s="95" t="s">
        <v>513</v>
      </c>
      <c r="B172" s="261"/>
      <c r="C172" s="86" t="s">
        <v>363</v>
      </c>
      <c r="D172" s="82" t="s">
        <v>51</v>
      </c>
      <c r="E172" s="275" t="s">
        <v>688</v>
      </c>
      <c r="F172" s="33">
        <v>2</v>
      </c>
      <c r="G172" s="27">
        <v>1</v>
      </c>
      <c r="H172" s="48" t="s">
        <v>300</v>
      </c>
      <c r="I172" s="142" t="s">
        <v>196</v>
      </c>
      <c r="J172" s="29" t="s">
        <v>301</v>
      </c>
      <c r="K172" s="18" t="s">
        <v>342</v>
      </c>
      <c r="L172" s="44"/>
      <c r="N172" s="258"/>
      <c r="O172" s="258">
        <v>0.1249</v>
      </c>
      <c r="P172" s="258">
        <v>35</v>
      </c>
      <c r="Q172" s="258" t="s">
        <v>359</v>
      </c>
      <c r="R172" s="258">
        <v>100</v>
      </c>
      <c r="S172" s="349" t="str">
        <f>IF(U172=0,"",COUNTIF(S$13:S171,"&gt;0")+1)</f>
        <v/>
      </c>
      <c r="T172" s="349" t="str">
        <f>IF(U172=0,"",COUNTIF(T$13:T171,"&gt;0")+1)</f>
        <v/>
      </c>
      <c r="U172" s="258">
        <f t="shared" si="75"/>
        <v>0</v>
      </c>
      <c r="V172" s="357">
        <f t="shared" si="39"/>
        <v>4.05</v>
      </c>
      <c r="W172" s="357" t="str">
        <f t="shared" si="40"/>
        <v/>
      </c>
      <c r="X172" s="357">
        <f t="shared" si="41"/>
        <v>4.05</v>
      </c>
      <c r="Y172" s="258">
        <v>0.05</v>
      </c>
      <c r="Z172" s="258" t="str">
        <f t="shared" si="76"/>
        <v/>
      </c>
      <c r="AA172" s="258">
        <f>IFERROR(RANK(V172,V$118:V241,1),"")</f>
        <v>22</v>
      </c>
      <c r="AB172" s="258" t="str">
        <f t="shared" si="92"/>
        <v/>
      </c>
      <c r="AC172" s="258">
        <f t="shared" si="93"/>
        <v>19</v>
      </c>
      <c r="AD172" s="258">
        <f t="shared" si="42"/>
        <v>0</v>
      </c>
      <c r="AF172" s="258"/>
      <c r="AG172" s="258"/>
      <c r="AH172" s="258"/>
      <c r="AI172" s="258"/>
      <c r="AJ172" s="258"/>
      <c r="AK172" s="258"/>
    </row>
    <row r="173" spans="1:37" hidden="1">
      <c r="A173" s="94" t="s">
        <v>514</v>
      </c>
      <c r="B173" s="261"/>
      <c r="C173" s="86" t="s">
        <v>363</v>
      </c>
      <c r="D173" s="82" t="s">
        <v>52</v>
      </c>
      <c r="E173" s="275"/>
      <c r="F173" s="33">
        <v>2</v>
      </c>
      <c r="G173" s="75"/>
      <c r="H173" s="50" t="s">
        <v>401</v>
      </c>
      <c r="I173" s="142" t="s">
        <v>197</v>
      </c>
      <c r="J173" s="29" t="s">
        <v>402</v>
      </c>
      <c r="K173" s="18" t="s">
        <v>407</v>
      </c>
      <c r="L173" s="44"/>
      <c r="N173" s="258"/>
      <c r="O173" s="258">
        <v>0.1249</v>
      </c>
      <c r="P173" s="258">
        <v>35</v>
      </c>
      <c r="Q173" s="258" t="s">
        <v>359</v>
      </c>
      <c r="R173" s="258"/>
      <c r="S173" s="349" t="str">
        <f>IF(U173=0,"",COUNTIF(S$13:S172,"&gt;0")+1)</f>
        <v/>
      </c>
      <c r="T173" s="349" t="str">
        <f>IF(U173=0,"",COUNTIF(T$13:T172,"&gt;0")+1)</f>
        <v/>
      </c>
      <c r="U173" s="258">
        <f t="shared" si="75"/>
        <v>0</v>
      </c>
      <c r="V173" s="357" t="str">
        <f t="shared" si="39"/>
        <v/>
      </c>
      <c r="W173" s="357" t="str">
        <f t="shared" si="40"/>
        <v/>
      </c>
      <c r="X173" s="357" t="str">
        <f t="shared" si="41"/>
        <v/>
      </c>
      <c r="Y173" s="258">
        <v>5.0999999999999997E-2</v>
      </c>
      <c r="Z173" s="258" t="str">
        <f t="shared" si="76"/>
        <v>YES</v>
      </c>
      <c r="AA173" s="258" t="str">
        <f>IFERROR(RANK(V173,V$118:V242,1),"")</f>
        <v/>
      </c>
      <c r="AB173" s="258" t="str">
        <f t="shared" si="92"/>
        <v/>
      </c>
      <c r="AC173" s="258" t="str">
        <f t="shared" si="93"/>
        <v/>
      </c>
      <c r="AD173" s="258">
        <f t="shared" si="42"/>
        <v>0</v>
      </c>
      <c r="AF173" s="258"/>
      <c r="AG173" s="258"/>
      <c r="AH173" s="258"/>
      <c r="AI173" s="258"/>
      <c r="AJ173" s="258"/>
      <c r="AK173" s="258"/>
    </row>
    <row r="174" spans="1:37" hidden="1">
      <c r="A174" s="94" t="s">
        <v>514</v>
      </c>
      <c r="B174" s="261"/>
      <c r="C174" s="86" t="s">
        <v>363</v>
      </c>
      <c r="D174" s="82" t="s">
        <v>188</v>
      </c>
      <c r="E174" s="275"/>
      <c r="F174" s="27">
        <v>1</v>
      </c>
      <c r="G174" s="75"/>
      <c r="H174" s="49" t="s">
        <v>403</v>
      </c>
      <c r="I174" s="142" t="s">
        <v>198</v>
      </c>
      <c r="J174" s="29" t="s">
        <v>404</v>
      </c>
      <c r="K174" s="18" t="s">
        <v>341</v>
      </c>
      <c r="L174" s="44"/>
      <c r="N174" s="258"/>
      <c r="O174" s="258">
        <v>0.1249</v>
      </c>
      <c r="P174" s="258">
        <v>35</v>
      </c>
      <c r="Q174" s="258" t="s">
        <v>359</v>
      </c>
      <c r="R174" s="258"/>
      <c r="S174" s="349" t="str">
        <f>IF(U174=0,"",COUNTIF(S$13:S173,"&gt;0")+1)</f>
        <v/>
      </c>
      <c r="T174" s="349" t="str">
        <f>IF(U174=0,"",COUNTIF(T$13:T173,"&gt;0")+1)</f>
        <v/>
      </c>
      <c r="U174" s="258">
        <f t="shared" si="75"/>
        <v>0</v>
      </c>
      <c r="V174" s="357" t="str">
        <f t="shared" si="39"/>
        <v/>
      </c>
      <c r="W174" s="357" t="str">
        <f t="shared" si="40"/>
        <v/>
      </c>
      <c r="X174" s="357" t="str">
        <f t="shared" si="41"/>
        <v/>
      </c>
      <c r="Y174" s="258">
        <v>5.1999999999999998E-2</v>
      </c>
      <c r="Z174" s="258" t="str">
        <f t="shared" si="76"/>
        <v>YES</v>
      </c>
      <c r="AA174" s="258" t="str">
        <f>IFERROR(RANK(V174,V$118:V243,1),"")</f>
        <v/>
      </c>
      <c r="AB174" s="258" t="str">
        <f t="shared" si="92"/>
        <v/>
      </c>
      <c r="AC174" s="258" t="str">
        <f t="shared" si="93"/>
        <v/>
      </c>
      <c r="AD174" s="258">
        <f t="shared" si="42"/>
        <v>0</v>
      </c>
      <c r="AF174" s="258"/>
      <c r="AG174" s="258"/>
      <c r="AH174" s="258"/>
      <c r="AI174" s="258"/>
      <c r="AJ174" s="258"/>
      <c r="AK174" s="258"/>
    </row>
    <row r="175" spans="1:37" hidden="1">
      <c r="A175" s="94" t="s">
        <v>514</v>
      </c>
      <c r="B175" s="261"/>
      <c r="C175" s="86" t="s">
        <v>363</v>
      </c>
      <c r="D175" s="82" t="s">
        <v>189</v>
      </c>
      <c r="E175" s="275"/>
      <c r="F175" s="33">
        <v>2</v>
      </c>
      <c r="G175" s="75"/>
      <c r="H175" s="49" t="s">
        <v>403</v>
      </c>
      <c r="I175" s="142" t="s">
        <v>199</v>
      </c>
      <c r="J175" s="29" t="s">
        <v>405</v>
      </c>
      <c r="K175" s="18" t="s">
        <v>341</v>
      </c>
      <c r="L175" s="44"/>
      <c r="N175" s="258"/>
      <c r="O175" s="258">
        <v>0.1249</v>
      </c>
      <c r="P175" s="258">
        <v>35</v>
      </c>
      <c r="Q175" s="258" t="s">
        <v>359</v>
      </c>
      <c r="R175" s="258"/>
      <c r="S175" s="349" t="str">
        <f>IF(U175=0,"",COUNTIF(S$13:S174,"&gt;0")+1)</f>
        <v/>
      </c>
      <c r="T175" s="349" t="str">
        <f>IF(U175=0,"",COUNTIF(T$13:T174,"&gt;0")+1)</f>
        <v/>
      </c>
      <c r="U175" s="258">
        <f t="shared" si="75"/>
        <v>0</v>
      </c>
      <c r="V175" s="357" t="str">
        <f t="shared" si="39"/>
        <v/>
      </c>
      <c r="W175" s="357" t="str">
        <f t="shared" si="40"/>
        <v/>
      </c>
      <c r="X175" s="357" t="str">
        <f t="shared" si="41"/>
        <v/>
      </c>
      <c r="Y175" s="258">
        <v>5.2999999999999999E-2</v>
      </c>
      <c r="Z175" s="258" t="str">
        <f t="shared" si="76"/>
        <v>YES</v>
      </c>
      <c r="AA175" s="258" t="str">
        <f>IFERROR(RANK(V175,V$118:V244,1),"")</f>
        <v/>
      </c>
      <c r="AB175" s="258" t="str">
        <f t="shared" si="92"/>
        <v/>
      </c>
      <c r="AC175" s="258" t="str">
        <f t="shared" si="93"/>
        <v/>
      </c>
      <c r="AD175" s="258">
        <f t="shared" si="42"/>
        <v>0</v>
      </c>
      <c r="AF175" s="258"/>
      <c r="AG175" s="258"/>
      <c r="AH175" s="258"/>
      <c r="AI175" s="258"/>
      <c r="AJ175" s="258"/>
      <c r="AK175" s="258"/>
    </row>
    <row r="176" spans="1:37" hidden="1">
      <c r="A176" s="94" t="s">
        <v>514</v>
      </c>
      <c r="B176" s="261"/>
      <c r="C176" s="86" t="s">
        <v>363</v>
      </c>
      <c r="D176" s="82" t="s">
        <v>190</v>
      </c>
      <c r="E176" s="275"/>
      <c r="F176" s="27">
        <v>1</v>
      </c>
      <c r="G176" s="33">
        <v>2</v>
      </c>
      <c r="H176" s="49" t="s">
        <v>403</v>
      </c>
      <c r="I176" s="142" t="s">
        <v>200</v>
      </c>
      <c r="J176" s="29" t="s">
        <v>406</v>
      </c>
      <c r="K176" s="18" t="s">
        <v>341</v>
      </c>
      <c r="L176" s="44"/>
      <c r="N176" s="258"/>
      <c r="O176" s="258">
        <v>0.1249</v>
      </c>
      <c r="P176" s="258">
        <v>45</v>
      </c>
      <c r="Q176" s="258" t="s">
        <v>359</v>
      </c>
      <c r="R176" s="258"/>
      <c r="S176" s="349" t="str">
        <f>IF(U176=0,"",COUNTIF(S$13:S175,"&gt;0")+1)</f>
        <v/>
      </c>
      <c r="T176" s="349" t="str">
        <f>IF(U176=0,"",COUNTIF(T$13:T175,"&gt;0")+1)</f>
        <v/>
      </c>
      <c r="U176" s="258">
        <f t="shared" si="75"/>
        <v>0</v>
      </c>
      <c r="V176" s="357" t="str">
        <f t="shared" si="39"/>
        <v/>
      </c>
      <c r="W176" s="357" t="str">
        <f t="shared" si="40"/>
        <v/>
      </c>
      <c r="X176" s="357" t="str">
        <f t="shared" si="41"/>
        <v/>
      </c>
      <c r="Y176" s="258">
        <v>5.3999999999999999E-2</v>
      </c>
      <c r="Z176" s="258" t="str">
        <f t="shared" si="76"/>
        <v>YES</v>
      </c>
      <c r="AA176" s="258" t="str">
        <f>IFERROR(RANK(V176,V$118:V245,1),"")</f>
        <v/>
      </c>
      <c r="AB176" s="258" t="str">
        <f t="shared" si="92"/>
        <v/>
      </c>
      <c r="AC176" s="258" t="str">
        <f t="shared" si="93"/>
        <v/>
      </c>
      <c r="AD176" s="258">
        <f t="shared" si="42"/>
        <v>0</v>
      </c>
      <c r="AF176" s="258"/>
      <c r="AG176" s="258"/>
      <c r="AH176" s="258"/>
      <c r="AI176" s="258"/>
      <c r="AJ176" s="258"/>
      <c r="AK176" s="258"/>
    </row>
    <row r="177" spans="1:37" hidden="1">
      <c r="A177" s="94" t="s">
        <v>514</v>
      </c>
      <c r="B177" s="261"/>
      <c r="C177" s="86" t="s">
        <v>363</v>
      </c>
      <c r="D177" s="82" t="s">
        <v>53</v>
      </c>
      <c r="E177" s="275"/>
      <c r="F177" s="34">
        <v>3</v>
      </c>
      <c r="G177" s="75"/>
      <c r="H177" s="48" t="s">
        <v>302</v>
      </c>
      <c r="I177" s="142" t="s">
        <v>201</v>
      </c>
      <c r="J177" s="29" t="s">
        <v>303</v>
      </c>
      <c r="K177" s="18">
        <v>2</v>
      </c>
      <c r="L177" s="44"/>
      <c r="N177" s="258"/>
      <c r="O177" s="258">
        <v>0.1249</v>
      </c>
      <c r="P177" s="258">
        <v>35</v>
      </c>
      <c r="Q177" s="258" t="s">
        <v>359</v>
      </c>
      <c r="R177" s="258"/>
      <c r="S177" s="349" t="str">
        <f>IF(U177=0,"",COUNTIF(S$13:S176,"&gt;0")+1)</f>
        <v/>
      </c>
      <c r="T177" s="349" t="str">
        <f>IF(U177=0,"",COUNTIF(T$13:T176,"&gt;0")+1)</f>
        <v/>
      </c>
      <c r="U177" s="258">
        <f t="shared" si="75"/>
        <v>0</v>
      </c>
      <c r="V177" s="357" t="str">
        <f t="shared" si="39"/>
        <v/>
      </c>
      <c r="W177" s="357" t="str">
        <f t="shared" si="40"/>
        <v/>
      </c>
      <c r="X177" s="357" t="str">
        <f t="shared" si="41"/>
        <v/>
      </c>
      <c r="Y177" s="258">
        <v>5.5E-2</v>
      </c>
      <c r="Z177" s="258" t="str">
        <f t="shared" si="76"/>
        <v>YES</v>
      </c>
      <c r="AA177" s="258" t="str">
        <f>IFERROR(RANK(V177,V$118:V246,1),"")</f>
        <v/>
      </c>
      <c r="AB177" s="258" t="str">
        <f t="shared" si="92"/>
        <v/>
      </c>
      <c r="AC177" s="258" t="str">
        <f t="shared" si="93"/>
        <v/>
      </c>
      <c r="AD177" s="258">
        <f t="shared" si="42"/>
        <v>0</v>
      </c>
      <c r="AF177" s="258"/>
      <c r="AG177" s="258"/>
      <c r="AH177" s="258"/>
      <c r="AI177" s="258"/>
      <c r="AJ177" s="258"/>
      <c r="AK177" s="258"/>
    </row>
    <row r="178" spans="1:37" hidden="1">
      <c r="A178" s="94" t="s">
        <v>514</v>
      </c>
      <c r="B178" s="261"/>
      <c r="C178" s="86" t="s">
        <v>363</v>
      </c>
      <c r="D178" s="82" t="s">
        <v>54</v>
      </c>
      <c r="E178" s="275"/>
      <c r="F178" s="34">
        <v>3</v>
      </c>
      <c r="G178" s="75"/>
      <c r="H178" s="48" t="s">
        <v>302</v>
      </c>
      <c r="I178" s="142" t="s">
        <v>202</v>
      </c>
      <c r="J178" s="29" t="s">
        <v>303</v>
      </c>
      <c r="K178" s="18">
        <v>2</v>
      </c>
      <c r="L178" s="44"/>
      <c r="N178" s="258"/>
      <c r="O178" s="258">
        <v>0.1249</v>
      </c>
      <c r="P178" s="258">
        <v>35</v>
      </c>
      <c r="Q178" s="258" t="s">
        <v>359</v>
      </c>
      <c r="R178" s="258"/>
      <c r="S178" s="349" t="str">
        <f>IF(U178=0,"",COUNTIF(S$13:S177,"&gt;0")+1)</f>
        <v/>
      </c>
      <c r="T178" s="349" t="str">
        <f>IF(U178=0,"",COUNTIF(T$13:T177,"&gt;0")+1)</f>
        <v/>
      </c>
      <c r="U178" s="258">
        <f t="shared" si="75"/>
        <v>0</v>
      </c>
      <c r="V178" s="357" t="str">
        <f t="shared" si="39"/>
        <v/>
      </c>
      <c r="W178" s="357" t="str">
        <f t="shared" si="40"/>
        <v/>
      </c>
      <c r="X178" s="357" t="str">
        <f t="shared" si="41"/>
        <v/>
      </c>
      <c r="Y178" s="258">
        <v>5.6000000000000001E-2</v>
      </c>
      <c r="Z178" s="258" t="str">
        <f t="shared" si="76"/>
        <v>YES</v>
      </c>
      <c r="AA178" s="258" t="str">
        <f>IFERROR(RANK(V178,V$118:V247,1),"")</f>
        <v/>
      </c>
      <c r="AB178" s="258" t="str">
        <f t="shared" si="92"/>
        <v/>
      </c>
      <c r="AC178" s="258" t="str">
        <f t="shared" si="93"/>
        <v/>
      </c>
      <c r="AD178" s="258">
        <f t="shared" si="42"/>
        <v>0</v>
      </c>
      <c r="AF178" s="258"/>
      <c r="AG178" s="258"/>
      <c r="AH178" s="258"/>
      <c r="AI178" s="258"/>
      <c r="AJ178" s="258"/>
      <c r="AK178" s="258"/>
    </row>
    <row r="179" spans="1:37" hidden="1">
      <c r="A179" s="94" t="s">
        <v>514</v>
      </c>
      <c r="B179" s="261"/>
      <c r="C179" s="86" t="s">
        <v>363</v>
      </c>
      <c r="D179" s="82" t="s">
        <v>55</v>
      </c>
      <c r="E179" s="275"/>
      <c r="F179" s="27">
        <v>1</v>
      </c>
      <c r="G179" s="33">
        <v>2</v>
      </c>
      <c r="H179" s="48" t="s">
        <v>304</v>
      </c>
      <c r="I179" s="142" t="s">
        <v>203</v>
      </c>
      <c r="J179" s="29" t="s">
        <v>305</v>
      </c>
      <c r="K179" s="18">
        <v>2</v>
      </c>
      <c r="L179" s="44" t="s">
        <v>346</v>
      </c>
      <c r="N179" s="258"/>
      <c r="O179" s="258">
        <v>0.1249</v>
      </c>
      <c r="P179" s="258">
        <v>35</v>
      </c>
      <c r="Q179" s="258" t="s">
        <v>359</v>
      </c>
      <c r="R179" s="258"/>
      <c r="S179" s="349" t="str">
        <f>IF(U179=0,"",COUNTIF(S$13:S178,"&gt;0")+1)</f>
        <v/>
      </c>
      <c r="T179" s="349" t="str">
        <f>IF(U179=0,"",COUNTIF(T$13:T178,"&gt;0")+1)</f>
        <v/>
      </c>
      <c r="U179" s="258">
        <f t="shared" si="75"/>
        <v>0</v>
      </c>
      <c r="V179" s="357" t="str">
        <f t="shared" si="39"/>
        <v/>
      </c>
      <c r="W179" s="357" t="str">
        <f t="shared" si="40"/>
        <v/>
      </c>
      <c r="X179" s="357" t="str">
        <f t="shared" si="41"/>
        <v/>
      </c>
      <c r="Y179" s="258">
        <v>5.7000000000000002E-2</v>
      </c>
      <c r="Z179" s="258" t="str">
        <f t="shared" si="76"/>
        <v>YES</v>
      </c>
      <c r="AA179" s="258" t="str">
        <f>IFERROR(RANK(V179,V$118:V248,1),"")</f>
        <v/>
      </c>
      <c r="AB179" s="258" t="str">
        <f t="shared" si="92"/>
        <v/>
      </c>
      <c r="AC179" s="258" t="str">
        <f t="shared" si="93"/>
        <v/>
      </c>
      <c r="AD179" s="258">
        <f t="shared" si="42"/>
        <v>0</v>
      </c>
      <c r="AF179" s="258"/>
      <c r="AG179" s="258"/>
      <c r="AH179" s="258"/>
      <c r="AI179" s="258"/>
      <c r="AJ179" s="258"/>
      <c r="AK179" s="258"/>
    </row>
    <row r="180" spans="1:37">
      <c r="A180" s="95" t="s">
        <v>513</v>
      </c>
      <c r="B180" s="261"/>
      <c r="C180" s="86" t="s">
        <v>363</v>
      </c>
      <c r="D180" s="82" t="s">
        <v>56</v>
      </c>
      <c r="E180" s="275" t="s">
        <v>688</v>
      </c>
      <c r="F180" s="27">
        <v>1</v>
      </c>
      <c r="G180" s="33">
        <v>2</v>
      </c>
      <c r="H180" s="48" t="s">
        <v>306</v>
      </c>
      <c r="I180" s="142" t="s">
        <v>204</v>
      </c>
      <c r="J180" s="29" t="s">
        <v>307</v>
      </c>
      <c r="K180" s="18">
        <v>2</v>
      </c>
      <c r="L180" s="44" t="s">
        <v>346</v>
      </c>
      <c r="N180" s="258"/>
      <c r="O180" s="258">
        <v>0.1249</v>
      </c>
      <c r="P180" s="258">
        <v>35</v>
      </c>
      <c r="Q180" s="258" t="s">
        <v>359</v>
      </c>
      <c r="R180" s="258">
        <v>101</v>
      </c>
      <c r="S180" s="349" t="str">
        <f>IF(U180=0,"",COUNTIF(S$13:S179,"&gt;0")+1)</f>
        <v/>
      </c>
      <c r="T180" s="349" t="str">
        <f>IF(U180=0,"",COUNTIF(T$13:T179,"&gt;0")+1)</f>
        <v/>
      </c>
      <c r="U180" s="258">
        <f t="shared" si="75"/>
        <v>0</v>
      </c>
      <c r="V180" s="357">
        <f t="shared" si="39"/>
        <v>3.5579999999999998</v>
      </c>
      <c r="W180" s="357" t="str">
        <f t="shared" si="40"/>
        <v/>
      </c>
      <c r="X180" s="357">
        <f t="shared" si="41"/>
        <v>3.5579999999999998</v>
      </c>
      <c r="Y180" s="258">
        <v>5.8000000000000003E-2</v>
      </c>
      <c r="Z180" s="258" t="str">
        <f t="shared" si="76"/>
        <v/>
      </c>
      <c r="AA180" s="258">
        <f>IFERROR(RANK(V180,V$118:V249,1),"")</f>
        <v>15</v>
      </c>
      <c r="AB180" s="258" t="str">
        <f t="shared" si="92"/>
        <v/>
      </c>
      <c r="AC180" s="258">
        <f t="shared" si="93"/>
        <v>14</v>
      </c>
      <c r="AD180" s="258">
        <f t="shared" si="42"/>
        <v>0</v>
      </c>
      <c r="AF180" s="258"/>
      <c r="AG180" s="258"/>
      <c r="AH180" s="258"/>
      <c r="AI180" s="258"/>
      <c r="AJ180" s="258"/>
      <c r="AK180" s="258"/>
    </row>
    <row r="181" spans="1:37" hidden="1">
      <c r="A181" s="94" t="s">
        <v>514</v>
      </c>
      <c r="B181" s="261"/>
      <c r="C181" s="86" t="s">
        <v>363</v>
      </c>
      <c r="D181" s="82" t="s">
        <v>57</v>
      </c>
      <c r="E181" s="275"/>
      <c r="F181" s="27">
        <v>1</v>
      </c>
      <c r="G181" s="75"/>
      <c r="H181" s="48" t="s">
        <v>308</v>
      </c>
      <c r="I181" s="142" t="s">
        <v>205</v>
      </c>
      <c r="J181" s="29" t="s">
        <v>309</v>
      </c>
      <c r="K181" s="18">
        <v>2</v>
      </c>
      <c r="L181" s="44" t="s">
        <v>346</v>
      </c>
      <c r="N181" s="258"/>
      <c r="O181" s="258">
        <v>0.1249</v>
      </c>
      <c r="P181" s="258">
        <v>35</v>
      </c>
      <c r="Q181" s="258" t="s">
        <v>359</v>
      </c>
      <c r="R181" s="258"/>
      <c r="S181" s="349" t="str">
        <f>IF(U181=0,"",COUNTIF(S$13:S180,"&gt;0")+1)</f>
        <v/>
      </c>
      <c r="T181" s="349" t="str">
        <f>IF(U181=0,"",COUNTIF(T$13:T180,"&gt;0")+1)</f>
        <v/>
      </c>
      <c r="U181" s="258">
        <f t="shared" si="75"/>
        <v>0</v>
      </c>
      <c r="V181" s="357" t="str">
        <f t="shared" si="39"/>
        <v/>
      </c>
      <c r="W181" s="357" t="str">
        <f t="shared" si="40"/>
        <v/>
      </c>
      <c r="X181" s="357" t="str">
        <f t="shared" si="41"/>
        <v/>
      </c>
      <c r="Y181" s="258">
        <v>5.8999999999999997E-2</v>
      </c>
      <c r="Z181" s="258" t="str">
        <f t="shared" si="76"/>
        <v>YES</v>
      </c>
      <c r="AA181" s="258" t="str">
        <f>IFERROR(RANK(V181,V$118:V250,1),"")</f>
        <v/>
      </c>
      <c r="AB181" s="258" t="str">
        <f t="shared" si="92"/>
        <v/>
      </c>
      <c r="AC181" s="258" t="str">
        <f t="shared" si="93"/>
        <v/>
      </c>
      <c r="AD181" s="258">
        <f t="shared" si="42"/>
        <v>0</v>
      </c>
      <c r="AF181" s="258"/>
      <c r="AG181" s="258"/>
      <c r="AH181" s="258"/>
      <c r="AI181" s="258"/>
      <c r="AJ181" s="258"/>
      <c r="AK181" s="258"/>
    </row>
    <row r="182" spans="1:37">
      <c r="A182" s="95" t="s">
        <v>513</v>
      </c>
      <c r="B182" s="261"/>
      <c r="C182" s="86" t="s">
        <v>363</v>
      </c>
      <c r="D182" s="82" t="s">
        <v>58</v>
      </c>
      <c r="E182" s="275" t="s">
        <v>688</v>
      </c>
      <c r="F182" s="33">
        <v>2</v>
      </c>
      <c r="G182" s="27">
        <v>1</v>
      </c>
      <c r="H182" s="48" t="s">
        <v>310</v>
      </c>
      <c r="I182" s="142" t="s">
        <v>206</v>
      </c>
      <c r="J182" s="29" t="s">
        <v>311</v>
      </c>
      <c r="K182" s="18" t="s">
        <v>342</v>
      </c>
      <c r="L182" s="44"/>
      <c r="N182" s="258"/>
      <c r="O182" s="258">
        <v>0.1249</v>
      </c>
      <c r="P182" s="258">
        <v>35</v>
      </c>
      <c r="Q182" s="258" t="s">
        <v>359</v>
      </c>
      <c r="R182" s="258">
        <v>102</v>
      </c>
      <c r="S182" s="349" t="str">
        <f>IF(U182=0,"",COUNTIF(S$13:S181,"&gt;0")+1)</f>
        <v/>
      </c>
      <c r="T182" s="349" t="str">
        <f>IF(U182=0,"",COUNTIF(T$13:T181,"&gt;0")+1)</f>
        <v/>
      </c>
      <c r="U182" s="258">
        <f t="shared" si="75"/>
        <v>0</v>
      </c>
      <c r="V182" s="357">
        <f t="shared" si="39"/>
        <v>4.0599999999999996</v>
      </c>
      <c r="W182" s="357" t="str">
        <f t="shared" si="40"/>
        <v/>
      </c>
      <c r="X182" s="357">
        <f t="shared" si="41"/>
        <v>4.0599999999999996</v>
      </c>
      <c r="Y182" s="258">
        <v>0.06</v>
      </c>
      <c r="Z182" s="258" t="str">
        <f t="shared" si="76"/>
        <v/>
      </c>
      <c r="AA182" s="258">
        <f>IFERROR(RANK(V182,V$118:V251,1),"")</f>
        <v>23</v>
      </c>
      <c r="AB182" s="258" t="str">
        <f t="shared" si="92"/>
        <v/>
      </c>
      <c r="AC182" s="258">
        <f t="shared" si="93"/>
        <v>20</v>
      </c>
      <c r="AD182" s="258">
        <f t="shared" si="42"/>
        <v>0</v>
      </c>
      <c r="AF182" s="258"/>
      <c r="AG182" s="258"/>
      <c r="AH182" s="258"/>
      <c r="AI182" s="258"/>
      <c r="AJ182" s="258"/>
      <c r="AK182" s="258"/>
    </row>
    <row r="183" spans="1:37" hidden="1">
      <c r="A183" s="94" t="s">
        <v>514</v>
      </c>
      <c r="B183" s="261"/>
      <c r="C183" s="86" t="s">
        <v>363</v>
      </c>
      <c r="D183" s="84" t="s">
        <v>191</v>
      </c>
      <c r="E183" s="275"/>
      <c r="F183" s="27">
        <v>1</v>
      </c>
      <c r="G183" s="33">
        <v>2</v>
      </c>
      <c r="H183" s="49" t="s">
        <v>408</v>
      </c>
      <c r="I183" s="142" t="s">
        <v>207</v>
      </c>
      <c r="J183" s="29" t="s">
        <v>520</v>
      </c>
      <c r="K183" s="18" t="s">
        <v>341</v>
      </c>
      <c r="L183" s="44"/>
      <c r="N183" s="258"/>
      <c r="O183" s="258">
        <v>0.1249</v>
      </c>
      <c r="P183" s="258">
        <v>35</v>
      </c>
      <c r="Q183" s="258" t="s">
        <v>359</v>
      </c>
      <c r="R183" s="258"/>
      <c r="S183" s="349" t="str">
        <f>IF(U183=0,"",COUNTIF(S$13:S182,"&gt;0")+1)</f>
        <v/>
      </c>
      <c r="T183" s="349" t="str">
        <f>IF(U183=0,"",COUNTIF(T$13:T182,"&gt;0")+1)</f>
        <v/>
      </c>
      <c r="U183" s="258">
        <f t="shared" si="75"/>
        <v>0</v>
      </c>
      <c r="V183" s="357" t="str">
        <f t="shared" si="39"/>
        <v/>
      </c>
      <c r="W183" s="357" t="str">
        <f t="shared" si="40"/>
        <v/>
      </c>
      <c r="X183" s="357" t="str">
        <f t="shared" si="41"/>
        <v/>
      </c>
      <c r="Y183" s="258">
        <v>6.0999999999999999E-2</v>
      </c>
      <c r="Z183" s="258" t="str">
        <f t="shared" si="76"/>
        <v>YES</v>
      </c>
      <c r="AA183" s="258" t="str">
        <f>IFERROR(RANK(V183,V$118:V252,1),"")</f>
        <v/>
      </c>
      <c r="AB183" s="258" t="str">
        <f t="shared" si="92"/>
        <v/>
      </c>
      <c r="AC183" s="258" t="str">
        <f t="shared" si="93"/>
        <v/>
      </c>
      <c r="AD183" s="258">
        <f t="shared" si="42"/>
        <v>0</v>
      </c>
      <c r="AF183" s="258"/>
      <c r="AG183" s="258"/>
      <c r="AH183" s="258"/>
      <c r="AI183" s="258"/>
      <c r="AJ183" s="258"/>
      <c r="AK183" s="258"/>
    </row>
    <row r="184" spans="1:37" hidden="1">
      <c r="A184" s="94" t="s">
        <v>514</v>
      </c>
      <c r="B184" s="261"/>
      <c r="C184" s="86" t="s">
        <v>363</v>
      </c>
      <c r="D184" s="82" t="s">
        <v>60</v>
      </c>
      <c r="E184" s="275"/>
      <c r="F184" s="34">
        <v>3</v>
      </c>
      <c r="G184" s="75"/>
      <c r="H184" s="48" t="s">
        <v>312</v>
      </c>
      <c r="I184" s="142" t="s">
        <v>208</v>
      </c>
      <c r="J184" s="29" t="s">
        <v>313</v>
      </c>
      <c r="K184" s="18">
        <v>1</v>
      </c>
      <c r="L184" s="44"/>
      <c r="N184" s="258"/>
      <c r="O184" s="258">
        <v>0.1249</v>
      </c>
      <c r="P184" s="258">
        <v>35</v>
      </c>
      <c r="Q184" s="258" t="s">
        <v>359</v>
      </c>
      <c r="R184" s="258"/>
      <c r="S184" s="349" t="str">
        <f>IF(U184=0,"",COUNTIF(S$13:S183,"&gt;0")+1)</f>
        <v/>
      </c>
      <c r="T184" s="349" t="str">
        <f>IF(U184=0,"",COUNTIF(T$13:T183,"&gt;0")+1)</f>
        <v/>
      </c>
      <c r="U184" s="258">
        <f t="shared" si="75"/>
        <v>0</v>
      </c>
      <c r="V184" s="357" t="str">
        <f t="shared" si="39"/>
        <v/>
      </c>
      <c r="W184" s="357" t="str">
        <f t="shared" si="40"/>
        <v/>
      </c>
      <c r="X184" s="357" t="str">
        <f t="shared" si="41"/>
        <v/>
      </c>
      <c r="Y184" s="258">
        <v>6.2E-2</v>
      </c>
      <c r="Z184" s="258" t="str">
        <f t="shared" si="76"/>
        <v>YES</v>
      </c>
      <c r="AA184" s="258" t="str">
        <f>IFERROR(RANK(V184,V$118:V253,1),"")</f>
        <v/>
      </c>
      <c r="AB184" s="258" t="str">
        <f t="shared" si="92"/>
        <v/>
      </c>
      <c r="AC184" s="258" t="str">
        <f t="shared" si="93"/>
        <v/>
      </c>
      <c r="AD184" s="258">
        <f t="shared" si="42"/>
        <v>0</v>
      </c>
      <c r="AF184" s="258"/>
      <c r="AG184" s="258"/>
      <c r="AH184" s="258"/>
      <c r="AI184" s="258"/>
      <c r="AJ184" s="258"/>
      <c r="AK184" s="258"/>
    </row>
    <row r="185" spans="1:37">
      <c r="A185" s="95" t="s">
        <v>513</v>
      </c>
      <c r="B185" s="261"/>
      <c r="C185" s="86" t="s">
        <v>363</v>
      </c>
      <c r="D185" s="82" t="s">
        <v>61</v>
      </c>
      <c r="E185" s="275"/>
      <c r="F185" s="33">
        <v>2</v>
      </c>
      <c r="G185" s="33">
        <v>2</v>
      </c>
      <c r="H185" s="48" t="s">
        <v>316</v>
      </c>
      <c r="I185" s="142" t="s">
        <v>209</v>
      </c>
      <c r="J185" s="29" t="s">
        <v>317</v>
      </c>
      <c r="K185" s="18" t="s">
        <v>341</v>
      </c>
      <c r="L185" s="44" t="s">
        <v>346</v>
      </c>
      <c r="N185" s="258"/>
      <c r="O185" s="258">
        <v>0.1249</v>
      </c>
      <c r="P185" s="258">
        <v>40</v>
      </c>
      <c r="Q185" s="258" t="s">
        <v>359</v>
      </c>
      <c r="R185" s="258">
        <v>103</v>
      </c>
      <c r="S185" s="349" t="str">
        <f>IF(U185=0,"",COUNTIF(S$13:S184,"&gt;0")+1)</f>
        <v/>
      </c>
      <c r="T185" s="349" t="str">
        <f>IF(U185=0,"",COUNTIF(T$13:T184,"&gt;0")+1)</f>
        <v/>
      </c>
      <c r="U185" s="258">
        <f t="shared" si="75"/>
        <v>0</v>
      </c>
      <c r="V185" s="357">
        <f t="shared" si="39"/>
        <v>5.0629999999999997</v>
      </c>
      <c r="W185" s="357" t="str">
        <f t="shared" si="40"/>
        <v/>
      </c>
      <c r="X185" s="357">
        <f t="shared" si="41"/>
        <v>5.0629999999999997</v>
      </c>
      <c r="Y185" s="258">
        <v>6.3E-2</v>
      </c>
      <c r="Z185" s="258" t="str">
        <f t="shared" si="76"/>
        <v/>
      </c>
      <c r="AA185" s="258">
        <f>IFERROR(RANK(V185,V$118:V254,1),"")</f>
        <v>32</v>
      </c>
      <c r="AB185" s="258" t="str">
        <f t="shared" si="92"/>
        <v/>
      </c>
      <c r="AC185" s="258">
        <f t="shared" si="93"/>
        <v>29</v>
      </c>
      <c r="AD185" s="258">
        <f t="shared" si="42"/>
        <v>0</v>
      </c>
      <c r="AF185" s="258"/>
      <c r="AG185" s="258"/>
      <c r="AH185" s="258"/>
      <c r="AI185" s="258"/>
      <c r="AJ185" s="258"/>
      <c r="AK185" s="258"/>
    </row>
    <row r="186" spans="1:37">
      <c r="A186" s="95" t="s">
        <v>513</v>
      </c>
      <c r="B186" s="261"/>
      <c r="C186" s="86" t="s">
        <v>363</v>
      </c>
      <c r="D186" s="82" t="s">
        <v>62</v>
      </c>
      <c r="E186" s="275" t="s">
        <v>688</v>
      </c>
      <c r="F186" s="27">
        <v>1</v>
      </c>
      <c r="G186" s="27">
        <v>1</v>
      </c>
      <c r="H186" s="48" t="s">
        <v>318</v>
      </c>
      <c r="I186" s="142" t="s">
        <v>210</v>
      </c>
      <c r="J186" s="29" t="s">
        <v>319</v>
      </c>
      <c r="K186" s="18">
        <v>2</v>
      </c>
      <c r="L186" s="44" t="s">
        <v>346</v>
      </c>
      <c r="N186" s="258"/>
      <c r="O186" s="258">
        <v>0.1249</v>
      </c>
      <c r="P186" s="258">
        <v>35</v>
      </c>
      <c r="Q186" s="258" t="s">
        <v>359</v>
      </c>
      <c r="R186" s="258">
        <v>104</v>
      </c>
      <c r="S186" s="349" t="str">
        <f>IF(U186=0,"",COUNTIF(S$13:S185,"&gt;0")+1)</f>
        <v/>
      </c>
      <c r="T186" s="349" t="str">
        <f>IF(U186=0,"",COUNTIF(T$13:T185,"&gt;0")+1)</f>
        <v/>
      </c>
      <c r="U186" s="258">
        <f t="shared" si="75"/>
        <v>0</v>
      </c>
      <c r="V186" s="357">
        <f t="shared" si="39"/>
        <v>2.5640000000000001</v>
      </c>
      <c r="W186" s="357" t="str">
        <f t="shared" si="40"/>
        <v/>
      </c>
      <c r="X186" s="357">
        <f t="shared" si="41"/>
        <v>2.5640000000000001</v>
      </c>
      <c r="Y186" s="258">
        <v>6.4000000000000001E-2</v>
      </c>
      <c r="Z186" s="258" t="str">
        <f t="shared" si="76"/>
        <v/>
      </c>
      <c r="AA186" s="258">
        <f>IFERROR(RANK(V186,V$118:V255,1),"")</f>
        <v>8</v>
      </c>
      <c r="AB186" s="258" t="str">
        <f t="shared" si="92"/>
        <v/>
      </c>
      <c r="AC186" s="258">
        <f t="shared" si="93"/>
        <v>8</v>
      </c>
      <c r="AD186" s="258">
        <f t="shared" si="42"/>
        <v>0</v>
      </c>
      <c r="AF186" s="258"/>
      <c r="AG186" s="258"/>
      <c r="AH186" s="258"/>
      <c r="AI186" s="258"/>
      <c r="AJ186" s="258"/>
      <c r="AK186" s="258"/>
    </row>
    <row r="187" spans="1:37" hidden="1">
      <c r="A187" s="94" t="s">
        <v>514</v>
      </c>
      <c r="B187" s="261"/>
      <c r="C187" s="86" t="s">
        <v>363</v>
      </c>
      <c r="D187" s="82" t="s">
        <v>192</v>
      </c>
      <c r="E187" s="275"/>
      <c r="F187" s="33">
        <v>2</v>
      </c>
      <c r="G187" s="33">
        <v>2</v>
      </c>
      <c r="H187" s="48" t="s">
        <v>789</v>
      </c>
      <c r="I187" s="142" t="s">
        <v>211</v>
      </c>
      <c r="J187" s="29" t="s">
        <v>790</v>
      </c>
      <c r="K187" s="18" t="s">
        <v>342</v>
      </c>
      <c r="L187" s="44"/>
      <c r="N187" s="258"/>
      <c r="O187" s="258">
        <v>0.1</v>
      </c>
      <c r="P187" s="258">
        <v>55</v>
      </c>
      <c r="Q187" s="258" t="s">
        <v>359</v>
      </c>
      <c r="R187" s="258"/>
      <c r="S187" s="349" t="str">
        <f>IF(U187=0,"",COUNTIF(S$13:S186,"&gt;0")+1)</f>
        <v/>
      </c>
      <c r="T187" s="349" t="str">
        <f>IF(U187=0,"",COUNTIF(T$13:T186,"&gt;0")+1)</f>
        <v/>
      </c>
      <c r="U187" s="258">
        <f t="shared" si="75"/>
        <v>0</v>
      </c>
      <c r="V187" s="357" t="str">
        <f t="shared" si="39"/>
        <v/>
      </c>
      <c r="W187" s="357" t="str">
        <f t="shared" si="40"/>
        <v/>
      </c>
      <c r="X187" s="357" t="str">
        <f t="shared" si="41"/>
        <v/>
      </c>
      <c r="Y187" s="258">
        <v>6.5000000000000002E-2</v>
      </c>
      <c r="Z187" s="258" t="str">
        <f t="shared" si="76"/>
        <v>YES</v>
      </c>
      <c r="AA187" s="258" t="str">
        <f>IFERROR(RANK(V187,V$118:V278,1),"")</f>
        <v/>
      </c>
      <c r="AB187" s="258" t="str">
        <f t="shared" si="92"/>
        <v/>
      </c>
      <c r="AC187" s="258" t="str">
        <f t="shared" si="93"/>
        <v/>
      </c>
      <c r="AD187" s="258">
        <f t="shared" si="42"/>
        <v>0</v>
      </c>
      <c r="AF187" s="258"/>
      <c r="AG187" s="258"/>
      <c r="AH187" s="258"/>
      <c r="AI187" s="258"/>
      <c r="AJ187" s="258"/>
      <c r="AK187" s="258"/>
    </row>
    <row r="188" spans="1:37">
      <c r="A188" s="43"/>
      <c r="B188" s="130">
        <f>SUM(B115:B187)</f>
        <v>0</v>
      </c>
      <c r="C188" s="86" t="s">
        <v>363</v>
      </c>
      <c r="D188" s="14" t="s">
        <v>562</v>
      </c>
      <c r="E188" s="279"/>
      <c r="F188" s="15"/>
      <c r="G188" s="15"/>
      <c r="H188" s="65"/>
      <c r="I188" s="143"/>
      <c r="J188" s="20"/>
      <c r="K188" s="21"/>
      <c r="L188" s="43"/>
      <c r="N188" s="258"/>
      <c r="O188" s="258"/>
      <c r="P188" s="258"/>
      <c r="Q188" s="258" t="s">
        <v>359</v>
      </c>
      <c r="R188" s="258"/>
      <c r="S188" s="349" t="str">
        <f>IF(U188=0,"",COUNTIF(S$13:S187,"&gt;0")+1)</f>
        <v/>
      </c>
      <c r="T188" s="258"/>
      <c r="U188" s="258">
        <f>SUM(U118:U187)</f>
        <v>0</v>
      </c>
      <c r="V188" s="258"/>
      <c r="W188" s="258"/>
      <c r="AF188" s="258"/>
      <c r="AG188" s="258"/>
      <c r="AH188" s="258"/>
      <c r="AI188" s="258"/>
      <c r="AJ188" s="258"/>
      <c r="AK188" s="258"/>
    </row>
    <row r="189" spans="1:37">
      <c r="A189" s="43"/>
      <c r="B189" s="131"/>
      <c r="C189" s="36"/>
      <c r="D189" s="14"/>
      <c r="E189" s="279"/>
      <c r="F189" s="15"/>
      <c r="G189" s="15"/>
      <c r="H189" s="65"/>
      <c r="I189" s="143"/>
      <c r="J189" s="20"/>
      <c r="K189" s="21"/>
      <c r="L189" s="43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AF189" s="258"/>
      <c r="AG189" s="258"/>
      <c r="AH189" s="258"/>
      <c r="AI189" s="258"/>
      <c r="AJ189" s="258"/>
      <c r="AK189" s="258"/>
    </row>
    <row r="190" spans="1:37">
      <c r="A190" s="43"/>
      <c r="B190" s="131"/>
      <c r="C190" s="36"/>
      <c r="D190" s="14"/>
      <c r="E190" s="279"/>
      <c r="F190" s="15"/>
      <c r="G190" s="15"/>
      <c r="H190" s="65"/>
      <c r="I190" s="143"/>
      <c r="J190" s="20"/>
      <c r="K190" s="21"/>
      <c r="L190" s="43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AF190" s="258"/>
      <c r="AG190" s="258"/>
      <c r="AH190" s="258"/>
      <c r="AI190" s="258"/>
      <c r="AJ190" s="258"/>
      <c r="AK190" s="258"/>
    </row>
    <row r="191" spans="1:37" ht="15" customHeight="1">
      <c r="A191" s="154"/>
      <c r="B191" s="390" t="s">
        <v>729</v>
      </c>
      <c r="C191" s="390"/>
      <c r="D191" s="390"/>
      <c r="E191" s="390"/>
      <c r="F191" s="390"/>
      <c r="G191" s="390"/>
      <c r="H191" s="390"/>
      <c r="I191" s="143"/>
      <c r="J191" s="20"/>
      <c r="K191" s="21"/>
      <c r="L191" s="43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AF191" s="258"/>
      <c r="AG191" s="258"/>
      <c r="AH191" s="258"/>
      <c r="AI191" s="258"/>
      <c r="AJ191" s="258"/>
      <c r="AK191" s="258"/>
    </row>
    <row r="192" spans="1:37" ht="15" customHeight="1">
      <c r="A192" s="155"/>
      <c r="B192" s="397"/>
      <c r="C192" s="397"/>
      <c r="D192" s="397"/>
      <c r="E192" s="397"/>
      <c r="F192" s="397"/>
      <c r="G192" s="397"/>
      <c r="H192" s="397"/>
      <c r="I192" s="143"/>
      <c r="J192" s="20"/>
      <c r="K192" s="21"/>
      <c r="L192" s="43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AF192" s="258"/>
      <c r="AG192" s="258"/>
      <c r="AH192" s="258"/>
      <c r="AI192" s="258"/>
      <c r="AJ192" s="258"/>
      <c r="AK192" s="258"/>
    </row>
    <row r="193" spans="1:37">
      <c r="A193" s="97" t="s">
        <v>592</v>
      </c>
      <c r="B193" s="391" t="s">
        <v>347</v>
      </c>
      <c r="C193" s="391" t="s">
        <v>348</v>
      </c>
      <c r="D193" s="395" t="s">
        <v>349</v>
      </c>
      <c r="E193" s="269"/>
      <c r="F193" s="88" t="s">
        <v>571</v>
      </c>
      <c r="G193" s="88" t="s">
        <v>376</v>
      </c>
      <c r="H193" s="395" t="s">
        <v>351</v>
      </c>
      <c r="I193" s="391" t="s">
        <v>350</v>
      </c>
      <c r="J193" s="395" t="s">
        <v>352</v>
      </c>
      <c r="K193" s="391" t="s">
        <v>344</v>
      </c>
      <c r="L193" s="63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AF193" s="258"/>
      <c r="AG193" s="258"/>
      <c r="AH193" s="258"/>
      <c r="AI193" s="258"/>
      <c r="AJ193" s="258"/>
      <c r="AK193" s="258"/>
    </row>
    <row r="194" spans="1:37">
      <c r="A194" s="79" t="s">
        <v>591</v>
      </c>
      <c r="B194" s="392"/>
      <c r="C194" s="392"/>
      <c r="D194" s="396"/>
      <c r="E194" s="87"/>
      <c r="F194" s="78" t="s">
        <v>375</v>
      </c>
      <c r="G194" s="78" t="s">
        <v>377</v>
      </c>
      <c r="H194" s="396"/>
      <c r="I194" s="392"/>
      <c r="J194" s="396"/>
      <c r="K194" s="392"/>
      <c r="L194" s="63"/>
      <c r="M194" s="360"/>
      <c r="N194" s="350"/>
      <c r="O194" s="350"/>
      <c r="P194" s="258"/>
      <c r="Q194" s="258"/>
      <c r="R194" s="258"/>
      <c r="S194" s="258"/>
      <c r="T194" s="258"/>
      <c r="U194" s="258" t="s">
        <v>374</v>
      </c>
      <c r="V194" s="258"/>
      <c r="W194" s="258"/>
      <c r="AF194" s="258"/>
      <c r="AG194" s="258"/>
      <c r="AH194" s="258"/>
      <c r="AI194" s="258"/>
      <c r="AJ194" s="258"/>
      <c r="AK194" s="258"/>
    </row>
    <row r="195" spans="1:37" ht="15" customHeight="1">
      <c r="A195" s="95" t="s">
        <v>513</v>
      </c>
      <c r="B195" s="264"/>
      <c r="C195" s="86" t="s">
        <v>363</v>
      </c>
      <c r="D195" s="100" t="s">
        <v>515</v>
      </c>
      <c r="E195" s="280"/>
      <c r="F195" s="27">
        <v>1</v>
      </c>
      <c r="G195" s="33">
        <v>2</v>
      </c>
      <c r="H195" s="66" t="s">
        <v>516</v>
      </c>
      <c r="I195" s="98" t="s">
        <v>517</v>
      </c>
      <c r="J195" s="24" t="s">
        <v>518</v>
      </c>
      <c r="K195" s="18">
        <v>5</v>
      </c>
      <c r="L195" s="63"/>
      <c r="M195" s="360"/>
      <c r="N195" s="350"/>
      <c r="O195" s="350">
        <v>0.2</v>
      </c>
      <c r="P195" s="258">
        <v>35</v>
      </c>
      <c r="Q195" s="258" t="s">
        <v>580</v>
      </c>
      <c r="R195" s="258">
        <v>11</v>
      </c>
      <c r="S195" s="349" t="str">
        <f>IF(U195=0,"",COUNTIF(S$13:S194,"&gt;0")+1)</f>
        <v/>
      </c>
      <c r="T195" s="349" t="str">
        <f>IF(U195=0,"",COUNTIF(T$13:T194,"&gt;0")+1)</f>
        <v/>
      </c>
      <c r="U195" s="258">
        <f>B195+B22*5</f>
        <v>0</v>
      </c>
      <c r="V195" s="258"/>
      <c r="W195" s="258"/>
      <c r="AF195" s="258"/>
      <c r="AG195" s="258"/>
      <c r="AH195" s="258"/>
      <c r="AI195" s="258"/>
      <c r="AJ195" s="258"/>
      <c r="AK195" s="258"/>
    </row>
    <row r="196" spans="1:37" ht="15" customHeight="1">
      <c r="A196" s="43"/>
      <c r="B196" s="132">
        <f>B195</f>
        <v>0</v>
      </c>
      <c r="C196" s="86" t="s">
        <v>363</v>
      </c>
      <c r="D196" s="25" t="s">
        <v>562</v>
      </c>
      <c r="E196" s="281"/>
      <c r="F196" s="15"/>
      <c r="G196" s="15"/>
      <c r="H196" s="67"/>
      <c r="I196" s="127"/>
      <c r="J196" s="23"/>
      <c r="K196" s="21"/>
      <c r="L196" s="63"/>
      <c r="M196" s="360"/>
      <c r="N196" s="350"/>
      <c r="O196" s="350"/>
      <c r="P196" s="258"/>
      <c r="Q196" s="258" t="s">
        <v>580</v>
      </c>
      <c r="R196" s="258"/>
      <c r="S196" s="349" t="str">
        <f>IF(U196=0,"",COUNTIF(S$13:S195,"&gt;0")+1)</f>
        <v/>
      </c>
      <c r="T196" s="349"/>
      <c r="U196" s="258">
        <f>U195</f>
        <v>0</v>
      </c>
      <c r="V196" s="258"/>
      <c r="W196" s="258"/>
      <c r="AF196" s="258"/>
      <c r="AG196" s="258"/>
      <c r="AH196" s="258"/>
      <c r="AI196" s="258"/>
      <c r="AJ196" s="258"/>
      <c r="AK196" s="258"/>
    </row>
    <row r="197" spans="1:37" ht="15" customHeight="1">
      <c r="A197" s="43"/>
      <c r="B197" s="133"/>
      <c r="C197" s="36"/>
      <c r="D197" s="25"/>
      <c r="E197" s="281"/>
      <c r="F197" s="15"/>
      <c r="G197" s="15"/>
      <c r="H197" s="67"/>
      <c r="I197" s="127"/>
      <c r="J197" s="23"/>
      <c r="K197" s="21"/>
      <c r="L197" s="63"/>
      <c r="M197" s="360"/>
      <c r="N197" s="350"/>
      <c r="O197" s="350"/>
      <c r="P197" s="258"/>
      <c r="Q197" s="258"/>
      <c r="R197" s="258"/>
      <c r="S197" s="349"/>
      <c r="T197" s="349"/>
      <c r="U197" s="258"/>
      <c r="V197" s="258"/>
      <c r="W197" s="258"/>
      <c r="AF197" s="258"/>
      <c r="AG197" s="258"/>
      <c r="AH197" s="258"/>
      <c r="AI197" s="258"/>
      <c r="AJ197" s="258"/>
      <c r="AK197" s="258"/>
    </row>
    <row r="198" spans="1:37" ht="15" customHeight="1">
      <c r="A198" s="154"/>
      <c r="B198" s="390" t="s">
        <v>709</v>
      </c>
      <c r="C198" s="390"/>
      <c r="D198" s="390"/>
      <c r="E198" s="390"/>
      <c r="F198" s="390"/>
      <c r="G198" s="390"/>
      <c r="H198" s="390"/>
      <c r="I198" s="390"/>
      <c r="J198" s="23"/>
      <c r="K198" s="21"/>
      <c r="L198" s="320"/>
      <c r="M198" s="360"/>
      <c r="N198" s="350"/>
      <c r="O198" s="350"/>
      <c r="P198" s="258"/>
      <c r="Q198" s="258"/>
      <c r="R198" s="258"/>
      <c r="S198" s="349"/>
      <c r="T198" s="349"/>
      <c r="U198" s="258"/>
      <c r="V198" s="258"/>
      <c r="W198" s="258"/>
      <c r="AF198" s="258"/>
      <c r="AG198" s="258"/>
      <c r="AH198" s="258"/>
      <c r="AI198" s="258"/>
      <c r="AJ198" s="258"/>
      <c r="AK198" s="258"/>
    </row>
    <row r="199" spans="1:37" ht="15" customHeight="1">
      <c r="A199" s="155"/>
      <c r="B199" s="397"/>
      <c r="C199" s="397"/>
      <c r="D199" s="397"/>
      <c r="E199" s="397"/>
      <c r="F199" s="397"/>
      <c r="G199" s="397"/>
      <c r="H199" s="397"/>
      <c r="I199" s="397"/>
      <c r="J199" s="23"/>
      <c r="K199" s="21"/>
      <c r="L199" s="320"/>
      <c r="M199" s="360"/>
      <c r="N199" s="350"/>
      <c r="O199" s="350"/>
      <c r="P199" s="258"/>
      <c r="Q199" s="258"/>
      <c r="R199" s="258"/>
      <c r="S199" s="349"/>
      <c r="T199" s="349"/>
      <c r="U199" s="258"/>
      <c r="V199" s="258"/>
      <c r="W199" s="258"/>
      <c r="AF199" s="258"/>
      <c r="AG199" s="258"/>
      <c r="AH199" s="258"/>
      <c r="AI199" s="258"/>
      <c r="AJ199" s="258"/>
      <c r="AK199" s="258"/>
    </row>
    <row r="200" spans="1:37" ht="15" customHeight="1">
      <c r="A200" s="97" t="s">
        <v>592</v>
      </c>
      <c r="B200" s="391" t="s">
        <v>347</v>
      </c>
      <c r="C200" s="391" t="s">
        <v>348</v>
      </c>
      <c r="D200" s="395" t="s">
        <v>349</v>
      </c>
      <c r="E200" s="391" t="s">
        <v>688</v>
      </c>
      <c r="F200" s="88" t="s">
        <v>571</v>
      </c>
      <c r="G200" s="88" t="s">
        <v>376</v>
      </c>
      <c r="H200" s="395" t="s">
        <v>351</v>
      </c>
      <c r="I200" s="391" t="s">
        <v>350</v>
      </c>
      <c r="J200" s="395" t="s">
        <v>352</v>
      </c>
      <c r="K200" s="391" t="s">
        <v>344</v>
      </c>
      <c r="L200" s="320"/>
      <c r="M200" s="360"/>
      <c r="N200" s="350"/>
      <c r="O200" s="350"/>
      <c r="P200" s="258"/>
      <c r="Q200" s="258"/>
      <c r="R200" s="258"/>
      <c r="S200" s="349"/>
      <c r="T200" s="349"/>
      <c r="U200" s="258"/>
      <c r="V200" s="258"/>
      <c r="W200" s="258"/>
      <c r="AF200" s="258"/>
      <c r="AG200" s="258"/>
      <c r="AH200" s="258"/>
      <c r="AI200" s="258"/>
      <c r="AJ200" s="258"/>
      <c r="AK200" s="258"/>
    </row>
    <row r="201" spans="1:37" ht="15" customHeight="1">
      <c r="A201" s="79" t="s">
        <v>591</v>
      </c>
      <c r="B201" s="392"/>
      <c r="C201" s="392"/>
      <c r="D201" s="396"/>
      <c r="E201" s="392"/>
      <c r="F201" s="78" t="s">
        <v>375</v>
      </c>
      <c r="G201" s="78" t="s">
        <v>377</v>
      </c>
      <c r="H201" s="396"/>
      <c r="I201" s="392"/>
      <c r="J201" s="396"/>
      <c r="K201" s="392"/>
      <c r="L201" s="320"/>
      <c r="M201" s="360"/>
      <c r="N201" s="350"/>
      <c r="O201" s="350"/>
      <c r="P201" s="258"/>
      <c r="Q201" s="258"/>
      <c r="R201" s="258"/>
      <c r="S201" s="258"/>
      <c r="T201" s="258"/>
      <c r="U201" s="258"/>
      <c r="V201" s="258"/>
      <c r="W201" s="258"/>
      <c r="AD201" s="258" t="s">
        <v>347</v>
      </c>
      <c r="AF201" s="258"/>
      <c r="AG201" s="258"/>
      <c r="AH201" s="258"/>
      <c r="AI201" s="258"/>
      <c r="AJ201" s="258"/>
      <c r="AK201" s="258"/>
    </row>
    <row r="202" spans="1:37" ht="15" customHeight="1">
      <c r="A202" s="95" t="s">
        <v>513</v>
      </c>
      <c r="B202" s="262"/>
      <c r="C202" s="86" t="s">
        <v>364</v>
      </c>
      <c r="D202" s="102" t="s">
        <v>519</v>
      </c>
      <c r="E202" s="308"/>
      <c r="F202" s="398">
        <v>1</v>
      </c>
      <c r="G202" s="398">
        <v>1</v>
      </c>
      <c r="H202" s="66" t="s">
        <v>516</v>
      </c>
      <c r="I202" s="17">
        <v>5021353000221</v>
      </c>
      <c r="J202" s="24" t="s">
        <v>521</v>
      </c>
      <c r="K202" s="420" t="s">
        <v>341</v>
      </c>
      <c r="L202" s="320"/>
      <c r="M202" s="360"/>
      <c r="N202" s="350"/>
      <c r="O202" s="350">
        <v>0.124</v>
      </c>
      <c r="P202" s="258">
        <v>40</v>
      </c>
      <c r="Q202" s="258" t="s">
        <v>581</v>
      </c>
      <c r="R202" s="258">
        <v>10</v>
      </c>
      <c r="S202" s="349" t="str">
        <f>IF(U202=0,"",COUNTIF(S$13:S201,"&gt;0")+1)</f>
        <v/>
      </c>
      <c r="T202" s="349" t="str">
        <f>IF(U202=0,"",COUNTIF(T$13:T201,"&gt;0")+1)</f>
        <v/>
      </c>
      <c r="U202" s="258">
        <f>B202+B16*8+B22*8+B18*4</f>
        <v>0</v>
      </c>
      <c r="V202" s="258"/>
      <c r="W202" s="258"/>
      <c r="AD202" s="258">
        <f>COUNTIF(A203:A205,"Y")</f>
        <v>0</v>
      </c>
      <c r="AE202" s="258" t="e">
        <f>U202-ROUNDDOWN(U202/AD202,0)*AD202</f>
        <v>#DIV/0!</v>
      </c>
      <c r="AF202" s="258"/>
      <c r="AG202" s="258"/>
      <c r="AH202" s="258"/>
      <c r="AI202" s="258"/>
      <c r="AJ202" s="258"/>
      <c r="AK202" s="258"/>
    </row>
    <row r="203" spans="1:37" ht="15" hidden="1" customHeight="1">
      <c r="A203" s="94" t="s">
        <v>514</v>
      </c>
      <c r="B203" s="264"/>
      <c r="C203" s="86" t="s">
        <v>364</v>
      </c>
      <c r="D203" s="309" t="s">
        <v>353</v>
      </c>
      <c r="E203" s="44"/>
      <c r="F203" s="399"/>
      <c r="G203" s="399"/>
      <c r="H203" s="66"/>
      <c r="I203" s="32">
        <v>5021353000221</v>
      </c>
      <c r="J203" s="336" t="s">
        <v>764</v>
      </c>
      <c r="K203" s="421"/>
      <c r="L203" s="320"/>
      <c r="M203" s="360"/>
      <c r="N203" s="350"/>
      <c r="O203" s="350">
        <v>0.124</v>
      </c>
      <c r="P203" s="258">
        <v>35</v>
      </c>
      <c r="Q203" s="258" t="s">
        <v>581</v>
      </c>
      <c r="R203" s="258"/>
      <c r="S203" s="349"/>
      <c r="T203" s="349"/>
      <c r="U203" s="258"/>
      <c r="V203" s="258"/>
      <c r="W203" s="258"/>
      <c r="AD203" s="258">
        <f>IF(A203="Y",ROUNDDOWN(U$202/AD202,0)+IF(AE203&lt;=AE202,1,0),0)</f>
        <v>0</v>
      </c>
      <c r="AE203" s="258">
        <f>IF(A203="Y",1,)</f>
        <v>0</v>
      </c>
      <c r="AF203" s="258"/>
      <c r="AG203" s="258"/>
      <c r="AH203" s="258"/>
      <c r="AI203" s="258"/>
      <c r="AJ203" s="258"/>
      <c r="AK203" s="258"/>
    </row>
    <row r="204" spans="1:37" ht="15" hidden="1" customHeight="1">
      <c r="A204" s="94" t="s">
        <v>514</v>
      </c>
      <c r="B204" s="264"/>
      <c r="C204" s="86" t="s">
        <v>364</v>
      </c>
      <c r="D204" s="309" t="s">
        <v>354</v>
      </c>
      <c r="E204" s="44"/>
      <c r="F204" s="399"/>
      <c r="G204" s="399"/>
      <c r="H204" s="66"/>
      <c r="I204" s="32">
        <v>5021353000221</v>
      </c>
      <c r="J204" s="336" t="s">
        <v>702</v>
      </c>
      <c r="K204" s="421"/>
      <c r="L204" s="320"/>
      <c r="M204" s="360"/>
      <c r="N204" s="350"/>
      <c r="O204" s="350">
        <v>0.124</v>
      </c>
      <c r="P204" s="258">
        <v>35</v>
      </c>
      <c r="Q204" s="258" t="s">
        <v>581</v>
      </c>
      <c r="R204" s="258"/>
      <c r="S204" s="349"/>
      <c r="T204" s="349"/>
      <c r="U204" s="258">
        <f>B203+AD204</f>
        <v>0</v>
      </c>
      <c r="V204" s="258"/>
      <c r="W204" s="258"/>
      <c r="AD204" s="258">
        <f>IF(A204="Y",ROUNDDOWN(U$202/AD202,0)+IF(AE204&lt;=AE202,1,0),0)</f>
        <v>0</v>
      </c>
      <c r="AE204" s="258" t="str">
        <f>IF(A204="Y",1+AE203,"")</f>
        <v/>
      </c>
      <c r="AF204" s="258"/>
      <c r="AG204" s="258"/>
      <c r="AH204" s="258"/>
      <c r="AI204" s="258"/>
      <c r="AJ204" s="258"/>
      <c r="AK204" s="258"/>
    </row>
    <row r="205" spans="1:37" ht="15" hidden="1" customHeight="1">
      <c r="A205" s="94" t="s">
        <v>514</v>
      </c>
      <c r="B205" s="264"/>
      <c r="C205" s="86" t="s">
        <v>364</v>
      </c>
      <c r="D205" s="309" t="s">
        <v>355</v>
      </c>
      <c r="E205" s="44"/>
      <c r="F205" s="400"/>
      <c r="G205" s="400"/>
      <c r="H205" s="66"/>
      <c r="I205" s="32">
        <v>5021353000221</v>
      </c>
      <c r="J205" s="336" t="s">
        <v>704</v>
      </c>
      <c r="K205" s="422"/>
      <c r="L205" s="320"/>
      <c r="M205" s="360"/>
      <c r="N205" s="350"/>
      <c r="O205" s="350">
        <v>0.124</v>
      </c>
      <c r="P205" s="258">
        <v>35</v>
      </c>
      <c r="Q205" s="258" t="s">
        <v>581</v>
      </c>
      <c r="R205" s="258"/>
      <c r="S205" s="349"/>
      <c r="T205" s="349"/>
      <c r="U205" s="258">
        <f>B205+AD205</f>
        <v>0</v>
      </c>
      <c r="V205" s="258"/>
      <c r="W205" s="258"/>
      <c r="AD205" s="258">
        <f>IF(A205="Y",ROUNDDOWN(U$202/AD202,0)+IF(AE205&lt;=AE202,1,0),0)</f>
        <v>0</v>
      </c>
      <c r="AE205" s="258">
        <f>IF(A205="Y",MAX(AE203:AE204)+1,0)</f>
        <v>0</v>
      </c>
      <c r="AF205" s="258"/>
      <c r="AG205" s="258"/>
      <c r="AH205" s="258"/>
      <c r="AI205" s="258"/>
      <c r="AJ205" s="258"/>
      <c r="AK205" s="258"/>
    </row>
    <row r="206" spans="1:37" ht="15" hidden="1" customHeight="1">
      <c r="A206" s="94" t="s">
        <v>514</v>
      </c>
      <c r="B206" s="264"/>
      <c r="C206" s="86" t="s">
        <v>364</v>
      </c>
      <c r="D206" s="100" t="s">
        <v>522</v>
      </c>
      <c r="E206" s="275"/>
      <c r="F206" s="355">
        <v>1</v>
      </c>
      <c r="G206" s="33">
        <v>2</v>
      </c>
      <c r="H206" s="66" t="s">
        <v>516</v>
      </c>
      <c r="I206" s="32">
        <v>5021353012200</v>
      </c>
      <c r="J206" s="24" t="s">
        <v>523</v>
      </c>
      <c r="K206" s="356" t="s">
        <v>341</v>
      </c>
      <c r="L206" s="320"/>
      <c r="M206" s="360"/>
      <c r="N206" s="350"/>
      <c r="O206" s="350">
        <v>0.124</v>
      </c>
      <c r="P206" s="258">
        <v>35</v>
      </c>
      <c r="Q206" s="258" t="s">
        <v>581</v>
      </c>
      <c r="R206" s="258"/>
      <c r="S206" s="349" t="str">
        <f>IF(U206=0,"",COUNTIF(S$13:S205,"&gt;0")+1)</f>
        <v/>
      </c>
      <c r="T206" s="349" t="str">
        <f>IF(U206=0,"",COUNTIF(T$13:T205,"&gt;0")+1)</f>
        <v/>
      </c>
      <c r="U206" s="258">
        <f>B206</f>
        <v>0</v>
      </c>
      <c r="V206" s="258"/>
      <c r="W206" s="258"/>
      <c r="AD206" s="258">
        <f>COUNTIF(A207:A208,"Y")</f>
        <v>0</v>
      </c>
      <c r="AE206" s="258" t="e">
        <f>B206-ROUNDDOWN(B206/AD206,0)*AD206</f>
        <v>#DIV/0!</v>
      </c>
      <c r="AF206" s="258"/>
      <c r="AG206" s="258"/>
      <c r="AH206" s="258"/>
      <c r="AI206" s="258"/>
      <c r="AJ206" s="258"/>
      <c r="AK206" s="258"/>
    </row>
    <row r="207" spans="1:37" ht="15" hidden="1" customHeight="1">
      <c r="A207" s="94" t="s">
        <v>514</v>
      </c>
      <c r="B207" s="264"/>
      <c r="C207" s="86" t="s">
        <v>364</v>
      </c>
      <c r="D207" s="314" t="s">
        <v>356</v>
      </c>
      <c r="E207" s="275" t="s">
        <v>688</v>
      </c>
      <c r="F207" s="27">
        <v>1</v>
      </c>
      <c r="G207" s="27">
        <v>1</v>
      </c>
      <c r="H207" s="66" t="s">
        <v>516</v>
      </c>
      <c r="I207" s="32">
        <v>5021353012200</v>
      </c>
      <c r="J207" s="24" t="s">
        <v>794</v>
      </c>
      <c r="K207" s="18" t="s">
        <v>341</v>
      </c>
      <c r="L207" s="320"/>
      <c r="M207" s="360"/>
      <c r="N207" s="350"/>
      <c r="O207" s="350">
        <v>0.124</v>
      </c>
      <c r="P207" s="258">
        <v>35</v>
      </c>
      <c r="Q207" s="258" t="s">
        <v>581</v>
      </c>
      <c r="R207" s="258"/>
      <c r="S207" s="349" t="str">
        <f>IF(U207=0,"",COUNTIF(S$13:S206,"&gt;0")+1)</f>
        <v/>
      </c>
      <c r="T207" s="349"/>
      <c r="U207" s="258">
        <f>B207+AD207</f>
        <v>0</v>
      </c>
      <c r="V207" s="258"/>
      <c r="W207" s="258"/>
      <c r="AD207" s="258">
        <f>IF(A207="Y",ROUNDDOWN(U$206/AD206,0)+IF(AE207&lt;=AE206,1,0),0)</f>
        <v>0</v>
      </c>
      <c r="AE207" s="258">
        <f>IF(A207="Y",1,)</f>
        <v>0</v>
      </c>
      <c r="AF207" s="258"/>
      <c r="AG207" s="258"/>
      <c r="AH207" s="258"/>
      <c r="AI207" s="258"/>
      <c r="AJ207" s="258"/>
      <c r="AK207" s="258"/>
    </row>
    <row r="208" spans="1:37" ht="15" hidden="1" customHeight="1">
      <c r="A208" s="94" t="s">
        <v>514</v>
      </c>
      <c r="B208" s="264"/>
      <c r="C208" s="86" t="s">
        <v>364</v>
      </c>
      <c r="D208" s="314" t="s">
        <v>357</v>
      </c>
      <c r="E208" s="275" t="s">
        <v>688</v>
      </c>
      <c r="F208" s="27">
        <v>1</v>
      </c>
      <c r="G208" s="27">
        <v>1</v>
      </c>
      <c r="H208" s="66" t="s">
        <v>516</v>
      </c>
      <c r="I208" s="32">
        <v>5021353012200</v>
      </c>
      <c r="J208" s="24" t="s">
        <v>795</v>
      </c>
      <c r="K208" s="18" t="s">
        <v>341</v>
      </c>
      <c r="L208" s="320"/>
      <c r="M208" s="360"/>
      <c r="N208" s="350"/>
      <c r="O208" s="350">
        <v>0.124</v>
      </c>
      <c r="P208" s="258">
        <v>35</v>
      </c>
      <c r="Q208" s="258" t="s">
        <v>581</v>
      </c>
      <c r="R208" s="258"/>
      <c r="S208" s="349" t="str">
        <f>IF(U208=0,"",COUNTIF(S$13:S207,"&gt;0")+1)</f>
        <v/>
      </c>
      <c r="T208" s="349"/>
      <c r="U208" s="258">
        <f>B208+AD208</f>
        <v>0</v>
      </c>
      <c r="V208" s="258"/>
      <c r="W208" s="258"/>
      <c r="AD208" s="258">
        <f>IF(A208="Y",ROUNDDOWN(U$206/AD206,0)+IF(AE208&lt;=AE206,1,0),0)</f>
        <v>0</v>
      </c>
      <c r="AE208" s="258" t="str">
        <f>IF(A208="Y",1+AE207,"")</f>
        <v/>
      </c>
      <c r="AF208" s="258"/>
      <c r="AG208" s="258"/>
      <c r="AH208" s="258"/>
      <c r="AI208" s="258"/>
      <c r="AJ208" s="258"/>
      <c r="AK208" s="258"/>
    </row>
    <row r="209" spans="1:37" ht="15" customHeight="1">
      <c r="A209" s="63"/>
      <c r="B209" s="132">
        <f>SUM(B202:B208)</f>
        <v>0</v>
      </c>
      <c r="C209" s="86" t="s">
        <v>364</v>
      </c>
      <c r="D209" s="54" t="s">
        <v>562</v>
      </c>
      <c r="F209" s="15"/>
      <c r="G209" s="22"/>
      <c r="H209" s="67"/>
      <c r="I209" s="46"/>
      <c r="J209" s="23"/>
      <c r="K209" s="21"/>
      <c r="L209" s="320"/>
      <c r="M209" s="360"/>
      <c r="N209" s="350"/>
      <c r="O209" s="350"/>
      <c r="P209" s="258"/>
      <c r="Q209" s="258" t="s">
        <v>581</v>
      </c>
      <c r="R209" s="258"/>
      <c r="S209" s="349" t="str">
        <f>IF(U209=0,"",COUNTIF(S$13:S208,"&gt;0")+1)</f>
        <v/>
      </c>
      <c r="T209" s="258"/>
      <c r="U209" s="258">
        <f>SUM(U202:U208)</f>
        <v>0</v>
      </c>
      <c r="V209" s="258"/>
      <c r="W209" s="258"/>
      <c r="AF209" s="258"/>
      <c r="AG209" s="258"/>
      <c r="AH209" s="258"/>
      <c r="AI209" s="258"/>
      <c r="AJ209" s="258"/>
      <c r="AK209" s="258"/>
    </row>
    <row r="210" spans="1:37" ht="15" customHeight="1">
      <c r="A210" s="63"/>
      <c r="B210" s="133"/>
      <c r="C210" s="22"/>
      <c r="D210" s="25"/>
      <c r="E210" s="281"/>
      <c r="F210" s="22"/>
      <c r="G210" s="22"/>
      <c r="H210" s="67"/>
      <c r="I210" s="144"/>
      <c r="J210" s="23"/>
      <c r="K210" s="22"/>
      <c r="L210" s="320"/>
      <c r="M210" s="360"/>
      <c r="N210" s="350"/>
      <c r="O210" s="350"/>
      <c r="P210" s="258"/>
      <c r="Q210" s="258"/>
      <c r="R210" s="258"/>
      <c r="S210" s="258"/>
      <c r="T210" s="258"/>
      <c r="U210" s="258"/>
      <c r="V210" s="258"/>
      <c r="W210" s="258"/>
      <c r="AF210" s="258"/>
      <c r="AG210" s="258"/>
      <c r="AH210" s="258"/>
      <c r="AI210" s="258"/>
      <c r="AJ210" s="258"/>
      <c r="AK210" s="258"/>
    </row>
    <row r="211" spans="1:37" ht="15" hidden="1" customHeight="1">
      <c r="A211" s="63"/>
      <c r="B211" s="133"/>
      <c r="C211" s="22"/>
      <c r="D211" s="25"/>
      <c r="E211" s="281"/>
      <c r="F211" s="22"/>
      <c r="G211" s="22"/>
      <c r="H211" s="67"/>
      <c r="I211" s="144"/>
      <c r="J211" s="23"/>
      <c r="K211" s="22"/>
      <c r="L211" s="320"/>
      <c r="M211" s="360"/>
      <c r="N211" s="350"/>
      <c r="O211" s="350"/>
      <c r="P211" s="258"/>
      <c r="Q211" s="258"/>
      <c r="R211" s="258"/>
      <c r="S211" s="258"/>
      <c r="T211" s="258"/>
      <c r="U211" s="258"/>
      <c r="V211" s="258"/>
      <c r="W211" s="258"/>
      <c r="AF211" s="258"/>
      <c r="AG211" s="258"/>
      <c r="AH211" s="258"/>
      <c r="AI211" s="258"/>
      <c r="AJ211" s="258"/>
      <c r="AK211" s="258"/>
    </row>
    <row r="212" spans="1:37" ht="15" customHeight="1">
      <c r="A212" s="154"/>
      <c r="B212" s="390" t="s">
        <v>791</v>
      </c>
      <c r="C212" s="390"/>
      <c r="D212" s="390"/>
      <c r="E212" s="390"/>
      <c r="F212" s="390"/>
      <c r="G212" s="390"/>
      <c r="H212" s="67"/>
      <c r="I212" s="144"/>
      <c r="J212" s="23"/>
      <c r="K212" s="22"/>
      <c r="L212" s="320"/>
      <c r="M212" s="360"/>
      <c r="N212" s="350"/>
      <c r="O212" s="350"/>
      <c r="P212" s="258"/>
      <c r="Q212" s="258"/>
      <c r="R212" s="258"/>
      <c r="S212" s="258"/>
      <c r="T212" s="258"/>
      <c r="U212" s="258"/>
      <c r="V212" s="258"/>
      <c r="W212" s="258"/>
      <c r="AF212" s="258"/>
      <c r="AG212" s="258"/>
      <c r="AH212" s="258"/>
      <c r="AI212" s="258"/>
      <c r="AJ212" s="258"/>
      <c r="AK212" s="258"/>
    </row>
    <row r="213" spans="1:37" ht="15.75" customHeight="1">
      <c r="A213" s="155"/>
      <c r="B213" s="397"/>
      <c r="C213" s="397"/>
      <c r="D213" s="397"/>
      <c r="E213" s="397"/>
      <c r="F213" s="397"/>
      <c r="G213" s="397"/>
      <c r="H213" s="65"/>
      <c r="I213" s="143"/>
      <c r="J213" s="20"/>
      <c r="K213" s="21"/>
      <c r="L213" s="321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AF213" s="258"/>
      <c r="AG213" s="258"/>
      <c r="AH213" s="258"/>
      <c r="AI213" s="258"/>
      <c r="AJ213" s="258"/>
      <c r="AK213" s="258"/>
    </row>
    <row r="214" spans="1:37">
      <c r="A214" s="97" t="s">
        <v>592</v>
      </c>
      <c r="B214" s="391" t="s">
        <v>347</v>
      </c>
      <c r="C214" s="391" t="s">
        <v>348</v>
      </c>
      <c r="D214" s="395" t="s">
        <v>349</v>
      </c>
      <c r="E214" s="391" t="s">
        <v>688</v>
      </c>
      <c r="F214" s="88" t="s">
        <v>571</v>
      </c>
      <c r="G214" s="88" t="s">
        <v>376</v>
      </c>
      <c r="H214" s="395" t="s">
        <v>351</v>
      </c>
      <c r="I214" s="391" t="s">
        <v>350</v>
      </c>
      <c r="J214" s="395" t="s">
        <v>352</v>
      </c>
      <c r="K214" s="391" t="s">
        <v>344</v>
      </c>
      <c r="L214" s="391" t="s">
        <v>345</v>
      </c>
      <c r="N214" s="258"/>
      <c r="O214" s="258"/>
      <c r="P214" s="258"/>
      <c r="Q214" s="258"/>
      <c r="R214" s="258"/>
      <c r="S214" s="258"/>
      <c r="T214" s="258"/>
      <c r="U214" s="258"/>
      <c r="V214" s="258"/>
      <c r="W214" s="258"/>
      <c r="AF214" s="258"/>
      <c r="AG214" s="258"/>
      <c r="AH214" s="258"/>
      <c r="AI214" s="258"/>
      <c r="AJ214" s="258"/>
      <c r="AK214" s="258"/>
    </row>
    <row r="215" spans="1:37">
      <c r="A215" s="79" t="s">
        <v>591</v>
      </c>
      <c r="B215" s="392"/>
      <c r="C215" s="392"/>
      <c r="D215" s="396"/>
      <c r="E215" s="392"/>
      <c r="F215" s="78" t="s">
        <v>375</v>
      </c>
      <c r="G215" s="78" t="s">
        <v>377</v>
      </c>
      <c r="H215" s="396"/>
      <c r="I215" s="392"/>
      <c r="J215" s="396"/>
      <c r="K215" s="392"/>
      <c r="L215" s="392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AF215" s="258"/>
      <c r="AG215" s="258"/>
      <c r="AH215" s="258"/>
      <c r="AI215" s="258"/>
      <c r="AJ215" s="258"/>
      <c r="AK215" s="258"/>
    </row>
    <row r="216" spans="1:37" hidden="1">
      <c r="A216" s="94" t="s">
        <v>514</v>
      </c>
      <c r="B216" s="261"/>
      <c r="C216" s="86" t="s">
        <v>524</v>
      </c>
      <c r="D216" s="352" t="s">
        <v>7</v>
      </c>
      <c r="E216" s="275"/>
      <c r="F216" s="33">
        <v>2</v>
      </c>
      <c r="G216" s="33">
        <v>2</v>
      </c>
      <c r="H216" s="226" t="s">
        <v>223</v>
      </c>
      <c r="I216" s="17">
        <v>5021353002300</v>
      </c>
      <c r="J216" s="29" t="s">
        <v>224</v>
      </c>
      <c r="K216" s="18" t="s">
        <v>341</v>
      </c>
      <c r="L216" s="44" t="s">
        <v>346</v>
      </c>
      <c r="N216" s="258"/>
      <c r="O216" s="358">
        <v>0.08</v>
      </c>
      <c r="P216" s="258">
        <v>60</v>
      </c>
      <c r="Q216" s="258" t="s">
        <v>361</v>
      </c>
      <c r="R216" s="258"/>
      <c r="S216" s="349" t="str">
        <f>IF(U216=0,"",COUNTIF(S$13:S215,"&gt;0")+1)</f>
        <v/>
      </c>
      <c r="T216" s="349" t="str">
        <f>IF(U216=0,"",COUNTIF(T$13:T215,"&gt;0")+1)</f>
        <v/>
      </c>
      <c r="U216" s="258">
        <f>B216</f>
        <v>0</v>
      </c>
      <c r="V216" s="258"/>
      <c r="W216" s="258"/>
      <c r="AF216" s="258"/>
      <c r="AG216" s="258"/>
      <c r="AH216" s="258"/>
      <c r="AI216" s="258"/>
      <c r="AJ216" s="258"/>
      <c r="AK216" s="258"/>
    </row>
    <row r="217" spans="1:37">
      <c r="A217" s="95" t="s">
        <v>513</v>
      </c>
      <c r="B217" s="261"/>
      <c r="C217" s="86" t="s">
        <v>524</v>
      </c>
      <c r="D217" s="83" t="s">
        <v>8</v>
      </c>
      <c r="E217" s="275"/>
      <c r="F217" s="27">
        <v>1</v>
      </c>
      <c r="G217" s="33">
        <v>2</v>
      </c>
      <c r="H217" s="48" t="s">
        <v>225</v>
      </c>
      <c r="I217" s="17">
        <v>5021353002300</v>
      </c>
      <c r="J217" s="29" t="s">
        <v>226</v>
      </c>
      <c r="K217" s="18" t="s">
        <v>342</v>
      </c>
      <c r="L217" s="44"/>
      <c r="N217" s="258"/>
      <c r="O217" s="358">
        <v>0.08</v>
      </c>
      <c r="P217" s="258">
        <v>45</v>
      </c>
      <c r="Q217" s="258" t="s">
        <v>361</v>
      </c>
      <c r="R217" s="258">
        <v>140</v>
      </c>
      <c r="S217" s="349" t="str">
        <f>IF(U217=0,"",COUNTIF(S$13:S216,"&gt;0")+1)</f>
        <v/>
      </c>
      <c r="T217" s="349" t="str">
        <f>IF(U217=0,"",COUNTIF(T$13:T216,"&gt;0")+1)</f>
        <v/>
      </c>
      <c r="U217" s="258">
        <f>B217</f>
        <v>0</v>
      </c>
      <c r="V217" s="258"/>
      <c r="W217" s="258"/>
      <c r="AF217" s="258"/>
      <c r="AG217" s="258"/>
      <c r="AH217" s="258"/>
      <c r="AI217" s="258"/>
      <c r="AJ217" s="258"/>
      <c r="AK217" s="258"/>
    </row>
    <row r="218" spans="1:37" hidden="1">
      <c r="A218" s="94" t="s">
        <v>514</v>
      </c>
      <c r="B218" s="261"/>
      <c r="C218" s="86" t="s">
        <v>524</v>
      </c>
      <c r="D218" s="84" t="s">
        <v>9</v>
      </c>
      <c r="E218" s="276"/>
      <c r="F218" s="33">
        <v>2</v>
      </c>
      <c r="G218" s="33">
        <v>2</v>
      </c>
      <c r="H218" s="48" t="s">
        <v>227</v>
      </c>
      <c r="I218" s="17">
        <v>5021353002300</v>
      </c>
      <c r="J218" s="29" t="s">
        <v>228</v>
      </c>
      <c r="K218" s="18" t="s">
        <v>342</v>
      </c>
      <c r="L218" s="44"/>
      <c r="N218" s="258"/>
      <c r="O218" s="358">
        <v>0.08</v>
      </c>
      <c r="P218" s="258">
        <v>45</v>
      </c>
      <c r="Q218" s="258" t="s">
        <v>361</v>
      </c>
      <c r="R218" s="258">
        <v>140</v>
      </c>
      <c r="S218" s="349" t="str">
        <f>IF(U218=0,"",COUNTIF(S$13:S217,"&gt;0")+1)</f>
        <v/>
      </c>
      <c r="T218" s="349" t="str">
        <f>IF(U218=0,"",COUNTIF(T$13:T217,"&gt;0")+1)</f>
        <v/>
      </c>
      <c r="U218" s="258">
        <f t="shared" ref="U218:U251" si="94">B218</f>
        <v>0</v>
      </c>
      <c r="V218" s="258"/>
      <c r="W218" s="258"/>
      <c r="AF218" s="258"/>
      <c r="AG218" s="258"/>
      <c r="AH218" s="258"/>
      <c r="AI218" s="258"/>
      <c r="AJ218" s="258"/>
      <c r="AK218" s="258"/>
    </row>
    <row r="219" spans="1:37">
      <c r="A219" s="95" t="s">
        <v>513</v>
      </c>
      <c r="B219" s="261"/>
      <c r="C219" s="86" t="s">
        <v>524</v>
      </c>
      <c r="D219" s="100" t="s">
        <v>423</v>
      </c>
      <c r="E219" s="275"/>
      <c r="F219" s="33">
        <v>2</v>
      </c>
      <c r="G219" s="33">
        <v>2</v>
      </c>
      <c r="H219" s="49" t="s">
        <v>229</v>
      </c>
      <c r="I219" s="17">
        <v>5021353002300</v>
      </c>
      <c r="J219" s="29" t="s">
        <v>230</v>
      </c>
      <c r="K219" s="18" t="s">
        <v>342</v>
      </c>
      <c r="L219" s="44"/>
      <c r="N219" s="258"/>
      <c r="O219" s="358">
        <v>0.08</v>
      </c>
      <c r="P219" s="258">
        <v>45</v>
      </c>
      <c r="Q219" s="258" t="s">
        <v>361</v>
      </c>
      <c r="R219" s="258">
        <v>140</v>
      </c>
      <c r="S219" s="349" t="str">
        <f>IF(U219=0,"",COUNTIF(S$13:S218,"&gt;0")+1)</f>
        <v/>
      </c>
      <c r="T219" s="349" t="str">
        <f>IF(U219=0,"",COUNTIF(T$13:T218,"&gt;0")+1)</f>
        <v/>
      </c>
      <c r="U219" s="258">
        <f t="shared" si="94"/>
        <v>0</v>
      </c>
      <c r="V219" s="258"/>
      <c r="W219" s="258"/>
      <c r="AF219" s="258"/>
      <c r="AG219" s="258"/>
      <c r="AH219" s="258"/>
      <c r="AI219" s="258"/>
      <c r="AJ219" s="258"/>
      <c r="AK219" s="258"/>
    </row>
    <row r="220" spans="1:37" hidden="1">
      <c r="A220" s="94" t="s">
        <v>514</v>
      </c>
      <c r="B220" s="261"/>
      <c r="C220" s="86" t="s">
        <v>524</v>
      </c>
      <c r="D220" s="82" t="s">
        <v>11</v>
      </c>
      <c r="E220" s="275"/>
      <c r="F220" s="33">
        <v>2</v>
      </c>
      <c r="G220" s="75"/>
      <c r="H220" s="48" t="s">
        <v>231</v>
      </c>
      <c r="I220" s="17">
        <v>5021353002300</v>
      </c>
      <c r="J220" s="29" t="s">
        <v>232</v>
      </c>
      <c r="K220" s="18" t="s">
        <v>342</v>
      </c>
      <c r="L220" s="44" t="s">
        <v>346</v>
      </c>
      <c r="N220" s="258"/>
      <c r="O220" s="358">
        <v>0.08</v>
      </c>
      <c r="P220" s="258">
        <v>45</v>
      </c>
      <c r="Q220" s="258" t="s">
        <v>361</v>
      </c>
      <c r="R220" s="258">
        <v>140</v>
      </c>
      <c r="S220" s="349" t="str">
        <f>IF(U220=0,"",COUNTIF(S$13:S219,"&gt;0")+1)</f>
        <v/>
      </c>
      <c r="T220" s="349" t="str">
        <f>IF(U220=0,"",COUNTIF(T$13:T219,"&gt;0")+1)</f>
        <v/>
      </c>
      <c r="U220" s="258">
        <f t="shared" si="94"/>
        <v>0</v>
      </c>
      <c r="V220" s="258"/>
      <c r="W220" s="258"/>
      <c r="AF220" s="258"/>
      <c r="AG220" s="258"/>
      <c r="AH220" s="258"/>
      <c r="AI220" s="258"/>
      <c r="AJ220" s="258"/>
      <c r="AK220" s="258"/>
    </row>
    <row r="221" spans="1:37" hidden="1">
      <c r="A221" s="94" t="s">
        <v>514</v>
      </c>
      <c r="B221" s="261"/>
      <c r="C221" s="86" t="s">
        <v>524</v>
      </c>
      <c r="D221" s="82" t="s">
        <v>13</v>
      </c>
      <c r="E221" s="275"/>
      <c r="F221" s="33">
        <v>2</v>
      </c>
      <c r="G221" s="33">
        <v>2</v>
      </c>
      <c r="H221" s="48" t="s">
        <v>235</v>
      </c>
      <c r="I221" s="17">
        <v>5021353002300</v>
      </c>
      <c r="J221" s="29" t="s">
        <v>236</v>
      </c>
      <c r="K221" s="18" t="s">
        <v>341</v>
      </c>
      <c r="L221" s="44" t="s">
        <v>346</v>
      </c>
      <c r="N221" s="258"/>
      <c r="O221" s="358">
        <v>0.08</v>
      </c>
      <c r="P221" s="258">
        <v>45</v>
      </c>
      <c r="Q221" s="258" t="s">
        <v>361</v>
      </c>
      <c r="R221" s="258">
        <v>140</v>
      </c>
      <c r="S221" s="349" t="str">
        <f>IF(U221=0,"",COUNTIF(S$13:S220,"&gt;0")+1)</f>
        <v/>
      </c>
      <c r="T221" s="349" t="str">
        <f>IF(U221=0,"",COUNTIF(T$13:T220,"&gt;0")+1)</f>
        <v/>
      </c>
      <c r="U221" s="258">
        <f t="shared" si="94"/>
        <v>0</v>
      </c>
      <c r="V221" s="258"/>
      <c r="W221" s="258"/>
      <c r="AF221" s="258"/>
      <c r="AG221" s="258"/>
      <c r="AH221" s="258"/>
      <c r="AI221" s="258"/>
      <c r="AJ221" s="258"/>
      <c r="AK221" s="258"/>
    </row>
    <row r="222" spans="1:37" hidden="1">
      <c r="A222" s="94" t="s">
        <v>514</v>
      </c>
      <c r="B222" s="261"/>
      <c r="C222" s="86" t="s">
        <v>524</v>
      </c>
      <c r="D222" s="82" t="s">
        <v>731</v>
      </c>
      <c r="E222" s="275"/>
      <c r="F222" s="33">
        <v>2</v>
      </c>
      <c r="G222" s="33">
        <v>2</v>
      </c>
      <c r="H222" s="49" t="s">
        <v>385</v>
      </c>
      <c r="I222" s="17">
        <v>5021353002300</v>
      </c>
      <c r="J222" s="29" t="s">
        <v>386</v>
      </c>
      <c r="K222" s="18" t="s">
        <v>341</v>
      </c>
      <c r="L222" s="44"/>
      <c r="N222" s="258"/>
      <c r="O222" s="358">
        <v>0.08</v>
      </c>
      <c r="P222" s="258">
        <v>45</v>
      </c>
      <c r="Q222" s="258" t="s">
        <v>361</v>
      </c>
      <c r="R222" s="258">
        <v>140</v>
      </c>
      <c r="S222" s="349" t="str">
        <f>IF(U222=0,"",COUNTIF(S$13:S221,"&gt;0")+1)</f>
        <v/>
      </c>
      <c r="T222" s="349" t="str">
        <f>IF(U222=0,"",COUNTIF(T$13:T221,"&gt;0")+1)</f>
        <v/>
      </c>
      <c r="U222" s="258">
        <f t="shared" ref="U222:U223" si="95">B222</f>
        <v>0</v>
      </c>
      <c r="V222" s="258"/>
      <c r="W222" s="258"/>
      <c r="AF222" s="258"/>
      <c r="AG222" s="258"/>
      <c r="AH222" s="258"/>
      <c r="AI222" s="258"/>
      <c r="AJ222" s="258"/>
      <c r="AK222" s="258"/>
    </row>
    <row r="223" spans="1:37" hidden="1">
      <c r="A223" s="94" t="s">
        <v>514</v>
      </c>
      <c r="B223" s="261"/>
      <c r="C223" s="86" t="s">
        <v>524</v>
      </c>
      <c r="D223" s="82" t="s">
        <v>15</v>
      </c>
      <c r="E223" s="275"/>
      <c r="F223" s="27">
        <v>1</v>
      </c>
      <c r="G223" s="33">
        <v>2</v>
      </c>
      <c r="H223" s="48" t="s">
        <v>237</v>
      </c>
      <c r="I223" s="17">
        <v>5021353002300</v>
      </c>
      <c r="J223" s="29" t="s">
        <v>238</v>
      </c>
      <c r="K223" s="18" t="s">
        <v>342</v>
      </c>
      <c r="L223" s="44" t="s">
        <v>346</v>
      </c>
      <c r="N223" s="258"/>
      <c r="O223" s="358">
        <v>0.08</v>
      </c>
      <c r="P223" s="258">
        <v>45</v>
      </c>
      <c r="Q223" s="258" t="s">
        <v>361</v>
      </c>
      <c r="R223" s="258">
        <v>140</v>
      </c>
      <c r="S223" s="349" t="str">
        <f>IF(U223=0,"",COUNTIF(S$13:S222,"&gt;0")+1)</f>
        <v/>
      </c>
      <c r="T223" s="349" t="str">
        <f>IF(U223=0,"",COUNTIF(T$13:T222,"&gt;0")+1)</f>
        <v/>
      </c>
      <c r="U223" s="258">
        <f t="shared" si="95"/>
        <v>0</v>
      </c>
      <c r="V223" s="258"/>
      <c r="W223" s="258"/>
      <c r="AF223" s="258"/>
      <c r="AG223" s="258"/>
      <c r="AH223" s="258"/>
      <c r="AI223" s="258"/>
      <c r="AJ223" s="258"/>
      <c r="AK223" s="258"/>
    </row>
    <row r="224" spans="1:37" hidden="1">
      <c r="A224" s="94" t="s">
        <v>514</v>
      </c>
      <c r="B224" s="261"/>
      <c r="C224" s="86" t="s">
        <v>524</v>
      </c>
      <c r="D224" s="100" t="s">
        <v>409</v>
      </c>
      <c r="E224" s="282"/>
      <c r="F224" s="27">
        <v>1</v>
      </c>
      <c r="G224" s="75"/>
      <c r="H224" s="49" t="s">
        <v>410</v>
      </c>
      <c r="I224" s="17">
        <v>5021353002300</v>
      </c>
      <c r="J224" s="29" t="s">
        <v>411</v>
      </c>
      <c r="K224" s="18">
        <v>2</v>
      </c>
      <c r="L224" s="44"/>
      <c r="N224" s="258"/>
      <c r="O224" s="358">
        <v>0.08</v>
      </c>
      <c r="P224" s="258">
        <v>45</v>
      </c>
      <c r="Q224" s="258" t="s">
        <v>361</v>
      </c>
      <c r="R224" s="258">
        <v>140</v>
      </c>
      <c r="S224" s="349" t="str">
        <f>IF(U224=0,"",COUNTIF(S$13:S223,"&gt;0")+1)</f>
        <v/>
      </c>
      <c r="T224" s="349" t="str">
        <f>IF(U224=0,"",COUNTIF(T$13:T223,"&gt;0")+1)</f>
        <v/>
      </c>
      <c r="U224" s="258">
        <f t="shared" si="94"/>
        <v>0</v>
      </c>
      <c r="V224" s="258"/>
      <c r="W224" s="258"/>
      <c r="AF224" s="258"/>
      <c r="AG224" s="258"/>
      <c r="AH224" s="258"/>
      <c r="AI224" s="258"/>
      <c r="AJ224" s="258"/>
      <c r="AK224" s="258"/>
    </row>
    <row r="225" spans="1:37">
      <c r="A225" s="95" t="s">
        <v>513</v>
      </c>
      <c r="B225" s="261"/>
      <c r="C225" s="86" t="s">
        <v>524</v>
      </c>
      <c r="D225" s="100" t="s">
        <v>701</v>
      </c>
      <c r="E225" s="282"/>
      <c r="F225" s="27">
        <v>1</v>
      </c>
      <c r="G225" s="27">
        <v>1</v>
      </c>
      <c r="H225" s="48" t="s">
        <v>239</v>
      </c>
      <c r="I225" s="17">
        <v>5021353002300</v>
      </c>
      <c r="J225" s="29" t="s">
        <v>240</v>
      </c>
      <c r="K225" s="18">
        <v>1</v>
      </c>
      <c r="L225" s="44"/>
      <c r="N225" s="258"/>
      <c r="O225" s="358">
        <v>0.08</v>
      </c>
      <c r="P225" s="258">
        <v>70</v>
      </c>
      <c r="Q225" s="258" t="s">
        <v>361</v>
      </c>
      <c r="R225" s="258">
        <v>140</v>
      </c>
      <c r="S225" s="349" t="str">
        <f>IF(U225=0,"",COUNTIF(S$13:S224,"&gt;0")+1)</f>
        <v/>
      </c>
      <c r="T225" s="349" t="str">
        <f>IF(U225=0,"",COUNTIF(T$13:T224,"&gt;0")+1)</f>
        <v/>
      </c>
      <c r="U225" s="258">
        <f t="shared" ref="U225" si="96">B225</f>
        <v>0</v>
      </c>
      <c r="V225" s="258"/>
      <c r="W225" s="258"/>
      <c r="AF225" s="258"/>
      <c r="AG225" s="258"/>
      <c r="AH225" s="258"/>
      <c r="AI225" s="258"/>
      <c r="AJ225" s="258"/>
      <c r="AK225" s="258"/>
    </row>
    <row r="226" spans="1:37">
      <c r="A226" s="95" t="s">
        <v>513</v>
      </c>
      <c r="B226" s="261"/>
      <c r="C226" s="86" t="s">
        <v>524</v>
      </c>
      <c r="D226" s="100" t="s">
        <v>808</v>
      </c>
      <c r="E226" s="282"/>
      <c r="F226" s="33">
        <v>2</v>
      </c>
      <c r="G226" s="33">
        <v>2</v>
      </c>
      <c r="H226" s="377" t="s">
        <v>806</v>
      </c>
      <c r="I226" s="17">
        <v>5021353002300</v>
      </c>
      <c r="J226" s="378" t="s">
        <v>807</v>
      </c>
      <c r="K226" s="18" t="s">
        <v>341</v>
      </c>
      <c r="L226" s="44"/>
      <c r="N226" s="258"/>
      <c r="O226" s="358">
        <v>0.08</v>
      </c>
      <c r="P226" s="258">
        <v>50</v>
      </c>
      <c r="Q226" s="258" t="s">
        <v>361</v>
      </c>
      <c r="R226" s="258">
        <v>140</v>
      </c>
      <c r="S226" s="349" t="str">
        <f>IF(U226=0,"",COUNTIF(S$13:S225,"&gt;0")+1)</f>
        <v/>
      </c>
      <c r="T226" s="349" t="str">
        <f>IF(U226=0,"",COUNTIF(T$13:T225,"&gt;0")+1)</f>
        <v/>
      </c>
      <c r="U226" s="258">
        <f t="shared" ref="U226:U227" si="97">B226</f>
        <v>0</v>
      </c>
      <c r="V226" s="258"/>
      <c r="W226" s="258"/>
      <c r="AF226" s="258"/>
      <c r="AG226" s="258"/>
      <c r="AH226" s="258"/>
      <c r="AI226" s="258"/>
      <c r="AJ226" s="258"/>
      <c r="AK226" s="258"/>
    </row>
    <row r="227" spans="1:37" hidden="1">
      <c r="A227" s="94" t="s">
        <v>514</v>
      </c>
      <c r="B227" s="261"/>
      <c r="C227" s="86" t="s">
        <v>524</v>
      </c>
      <c r="D227" s="82" t="s">
        <v>20</v>
      </c>
      <c r="E227" s="275"/>
      <c r="F227" s="27">
        <v>1</v>
      </c>
      <c r="G227" s="75"/>
      <c r="H227" s="48" t="s">
        <v>245</v>
      </c>
      <c r="I227" s="17">
        <v>5021353002300</v>
      </c>
      <c r="J227" s="29" t="s">
        <v>246</v>
      </c>
      <c r="K227" s="18" t="s">
        <v>343</v>
      </c>
      <c r="L227" s="44"/>
      <c r="N227" s="258"/>
      <c r="O227" s="358">
        <v>0.08</v>
      </c>
      <c r="P227" s="258">
        <v>60</v>
      </c>
      <c r="Q227" s="258" t="s">
        <v>361</v>
      </c>
      <c r="R227" s="258">
        <v>140</v>
      </c>
      <c r="S227" s="349" t="str">
        <f>IF(U227=0,"",COUNTIF(S$13:S226,"&gt;0")+1)</f>
        <v/>
      </c>
      <c r="T227" s="349" t="str">
        <f>IF(U227=0,"",COUNTIF(T$13:T226,"&gt;0")+1)</f>
        <v/>
      </c>
      <c r="U227" s="258">
        <f t="shared" si="97"/>
        <v>0</v>
      </c>
      <c r="V227" s="258"/>
      <c r="W227" s="258"/>
      <c r="AF227" s="258"/>
      <c r="AG227" s="258"/>
      <c r="AH227" s="258"/>
      <c r="AI227" s="258"/>
      <c r="AJ227" s="258"/>
      <c r="AK227" s="258"/>
    </row>
    <row r="228" spans="1:37" hidden="1">
      <c r="A228" s="94" t="s">
        <v>514</v>
      </c>
      <c r="B228" s="261"/>
      <c r="C228" s="86" t="s">
        <v>524</v>
      </c>
      <c r="D228" s="82" t="s">
        <v>21</v>
      </c>
      <c r="E228" s="275"/>
      <c r="F228" s="33">
        <v>2</v>
      </c>
      <c r="G228" s="33">
        <v>2</v>
      </c>
      <c r="H228" s="48" t="s">
        <v>247</v>
      </c>
      <c r="I228" s="17">
        <v>5021353002300</v>
      </c>
      <c r="J228" s="29" t="s">
        <v>248</v>
      </c>
      <c r="K228" s="18" t="s">
        <v>342</v>
      </c>
      <c r="L228" s="44"/>
      <c r="N228" s="258"/>
      <c r="O228" s="358">
        <v>0.08</v>
      </c>
      <c r="P228" s="258">
        <v>45</v>
      </c>
      <c r="Q228" s="258" t="s">
        <v>361</v>
      </c>
      <c r="R228" s="258">
        <v>140</v>
      </c>
      <c r="S228" s="349" t="str">
        <f>IF(U228=0,"",COUNTIF(S$13:S227,"&gt;0")+1)</f>
        <v/>
      </c>
      <c r="T228" s="349" t="str">
        <f>IF(U228=0,"",COUNTIF(T$13:T227,"&gt;0")+1)</f>
        <v/>
      </c>
      <c r="U228" s="258">
        <f t="shared" ref="U228:U248" si="98">B228</f>
        <v>0</v>
      </c>
      <c r="V228" s="258"/>
      <c r="W228" s="258"/>
      <c r="AF228" s="258"/>
      <c r="AG228" s="258"/>
      <c r="AH228" s="258"/>
      <c r="AI228" s="258"/>
      <c r="AJ228" s="258"/>
      <c r="AK228" s="258"/>
    </row>
    <row r="229" spans="1:37" hidden="1">
      <c r="A229" s="94" t="s">
        <v>514</v>
      </c>
      <c r="B229" s="261"/>
      <c r="C229" s="86" t="s">
        <v>524</v>
      </c>
      <c r="D229" s="82" t="s">
        <v>23</v>
      </c>
      <c r="E229" s="275"/>
      <c r="F229" s="34">
        <v>3</v>
      </c>
      <c r="G229" s="34">
        <v>3</v>
      </c>
      <c r="H229" s="48" t="s">
        <v>251</v>
      </c>
      <c r="I229" s="17">
        <v>5021353002300</v>
      </c>
      <c r="J229" s="29" t="s">
        <v>252</v>
      </c>
      <c r="K229" s="18" t="s">
        <v>342</v>
      </c>
      <c r="L229" s="44"/>
      <c r="N229" s="258"/>
      <c r="O229" s="358">
        <v>0.08</v>
      </c>
      <c r="P229" s="258">
        <v>45</v>
      </c>
      <c r="Q229" s="258" t="s">
        <v>361</v>
      </c>
      <c r="R229" s="258">
        <v>140</v>
      </c>
      <c r="S229" s="349" t="str">
        <f>IF(U229=0,"",COUNTIF(S$13:S228,"&gt;0")+1)</f>
        <v/>
      </c>
      <c r="T229" s="349" t="str">
        <f>IF(U229=0,"",COUNTIF(T$13:T228,"&gt;0")+1)</f>
        <v/>
      </c>
      <c r="U229" s="258">
        <f t="shared" si="98"/>
        <v>0</v>
      </c>
      <c r="V229" s="258"/>
      <c r="W229" s="258"/>
      <c r="AF229" s="258"/>
      <c r="AG229" s="258"/>
      <c r="AH229" s="258"/>
      <c r="AI229" s="258"/>
      <c r="AJ229" s="258"/>
      <c r="AK229" s="258"/>
    </row>
    <row r="230" spans="1:37">
      <c r="A230" s="95" t="s">
        <v>513</v>
      </c>
      <c r="B230" s="261"/>
      <c r="C230" s="86" t="s">
        <v>524</v>
      </c>
      <c r="D230" s="82" t="s">
        <v>24</v>
      </c>
      <c r="E230" s="275"/>
      <c r="F230" s="33">
        <v>2</v>
      </c>
      <c r="G230" s="33">
        <v>2</v>
      </c>
      <c r="H230" s="48" t="s">
        <v>253</v>
      </c>
      <c r="I230" s="17">
        <v>5021353002300</v>
      </c>
      <c r="J230" s="29" t="s">
        <v>254</v>
      </c>
      <c r="K230" s="18" t="s">
        <v>342</v>
      </c>
      <c r="L230" s="44"/>
      <c r="N230" s="258"/>
      <c r="O230" s="358">
        <v>0.08</v>
      </c>
      <c r="P230" s="258">
        <v>45</v>
      </c>
      <c r="Q230" s="258" t="s">
        <v>361</v>
      </c>
      <c r="R230" s="258">
        <v>140</v>
      </c>
      <c r="S230" s="349" t="str">
        <f>IF(U230=0,"",COUNTIF(S$13:S229,"&gt;0")+1)</f>
        <v/>
      </c>
      <c r="T230" s="349" t="str">
        <f>IF(U230=0,"",COUNTIF(T$13:T229,"&gt;0")+1)</f>
        <v/>
      </c>
      <c r="U230" s="258">
        <f t="shared" ref="U230:U231" si="99">B230</f>
        <v>0</v>
      </c>
      <c r="V230" s="258"/>
      <c r="W230" s="258"/>
      <c r="AF230" s="258"/>
      <c r="AG230" s="258"/>
      <c r="AH230" s="258"/>
      <c r="AI230" s="258"/>
      <c r="AJ230" s="258"/>
      <c r="AK230" s="258"/>
    </row>
    <row r="231" spans="1:37" hidden="1">
      <c r="A231" s="94" t="s">
        <v>514</v>
      </c>
      <c r="B231" s="261"/>
      <c r="C231" s="86" t="s">
        <v>524</v>
      </c>
      <c r="D231" s="82" t="s">
        <v>26</v>
      </c>
      <c r="E231" s="275"/>
      <c r="F231" s="27">
        <v>1</v>
      </c>
      <c r="G231" s="33">
        <v>2</v>
      </c>
      <c r="H231" s="48" t="s">
        <v>733</v>
      </c>
      <c r="I231" s="17">
        <v>5021353002300</v>
      </c>
      <c r="J231" s="29" t="s">
        <v>258</v>
      </c>
      <c r="K231" s="18" t="s">
        <v>342</v>
      </c>
      <c r="L231" s="44"/>
      <c r="N231" s="258"/>
      <c r="O231" s="358">
        <v>0.08</v>
      </c>
      <c r="P231" s="258">
        <v>45</v>
      </c>
      <c r="Q231" s="258" t="s">
        <v>361</v>
      </c>
      <c r="R231" s="258">
        <v>140</v>
      </c>
      <c r="S231" s="349" t="str">
        <f>IF(U231=0,"",COUNTIF(S$13:S230,"&gt;0")+1)</f>
        <v/>
      </c>
      <c r="T231" s="349" t="str">
        <f>IF(U231=0,"",COUNTIF(T$13:T230,"&gt;0")+1)</f>
        <v/>
      </c>
      <c r="U231" s="258">
        <f t="shared" si="99"/>
        <v>0</v>
      </c>
      <c r="V231" s="258"/>
      <c r="W231" s="258"/>
      <c r="AF231" s="258"/>
      <c r="AG231" s="258"/>
      <c r="AH231" s="258"/>
      <c r="AI231" s="258"/>
      <c r="AJ231" s="258"/>
      <c r="AK231" s="258"/>
    </row>
    <row r="232" spans="1:37" hidden="1">
      <c r="A232" s="94" t="s">
        <v>514</v>
      </c>
      <c r="B232" s="261"/>
      <c r="C232" s="86" t="s">
        <v>524</v>
      </c>
      <c r="D232" s="84" t="s">
        <v>412</v>
      </c>
      <c r="E232" s="275"/>
      <c r="F232" s="27">
        <v>1</v>
      </c>
      <c r="G232" s="33">
        <v>2</v>
      </c>
      <c r="H232" s="49" t="s">
        <v>391</v>
      </c>
      <c r="I232" s="17">
        <v>5021353002300</v>
      </c>
      <c r="J232" s="29" t="s">
        <v>413</v>
      </c>
      <c r="K232" s="18" t="s">
        <v>342</v>
      </c>
      <c r="L232" s="44"/>
      <c r="N232" s="258"/>
      <c r="O232" s="358">
        <v>0.08</v>
      </c>
      <c r="P232" s="258">
        <v>45</v>
      </c>
      <c r="Q232" s="258" t="s">
        <v>361</v>
      </c>
      <c r="R232" s="258">
        <v>140</v>
      </c>
      <c r="S232" s="349" t="str">
        <f>IF(U232=0,"",COUNTIF(S$13:S231,"&gt;0")+1)</f>
        <v/>
      </c>
      <c r="T232" s="349" t="str">
        <f>IF(U232=0,"",COUNTIF(T$13:T231,"&gt;0")+1)</f>
        <v/>
      </c>
      <c r="U232" s="258">
        <f t="shared" si="98"/>
        <v>0</v>
      </c>
      <c r="V232" s="258"/>
      <c r="W232" s="258"/>
      <c r="AF232" s="258"/>
      <c r="AG232" s="258"/>
      <c r="AH232" s="258"/>
      <c r="AI232" s="258"/>
      <c r="AJ232" s="258"/>
      <c r="AK232" s="258"/>
    </row>
    <row r="233" spans="1:37" hidden="1">
      <c r="A233" s="94" t="s">
        <v>514</v>
      </c>
      <c r="B233" s="261"/>
      <c r="C233" s="86" t="s">
        <v>524</v>
      </c>
      <c r="D233" s="84" t="s">
        <v>142</v>
      </c>
      <c r="E233" s="275"/>
      <c r="F233" s="27">
        <v>1</v>
      </c>
      <c r="G233" s="33">
        <v>2</v>
      </c>
      <c r="H233" s="49" t="s">
        <v>391</v>
      </c>
      <c r="I233" s="17">
        <v>5021353002300</v>
      </c>
      <c r="J233" s="29" t="s">
        <v>392</v>
      </c>
      <c r="K233" s="18" t="s">
        <v>342</v>
      </c>
      <c r="L233" s="44"/>
      <c r="N233" s="258"/>
      <c r="O233" s="358">
        <v>0.08</v>
      </c>
      <c r="P233" s="258">
        <v>45</v>
      </c>
      <c r="Q233" s="258" t="s">
        <v>361</v>
      </c>
      <c r="R233" s="258">
        <v>140</v>
      </c>
      <c r="S233" s="349" t="str">
        <f>IF(U233=0,"",COUNTIF(S$13:S232,"&gt;0")+1)</f>
        <v/>
      </c>
      <c r="T233" s="349" t="str">
        <f>IF(U233=0,"",COUNTIF(T$13:T232,"&gt;0")+1)</f>
        <v/>
      </c>
      <c r="U233" s="258">
        <f t="shared" si="98"/>
        <v>0</v>
      </c>
      <c r="V233" s="258"/>
      <c r="W233" s="258"/>
      <c r="AF233" s="258"/>
      <c r="AG233" s="258"/>
      <c r="AH233" s="258"/>
      <c r="AI233" s="258"/>
      <c r="AJ233" s="258"/>
      <c r="AK233" s="258"/>
    </row>
    <row r="234" spans="1:37" hidden="1">
      <c r="A234" s="94" t="s">
        <v>514</v>
      </c>
      <c r="B234" s="261"/>
      <c r="C234" s="86" t="s">
        <v>524</v>
      </c>
      <c r="D234" s="82" t="s">
        <v>28</v>
      </c>
      <c r="E234" s="275"/>
      <c r="F234" s="27">
        <v>1</v>
      </c>
      <c r="G234" s="33">
        <v>2</v>
      </c>
      <c r="H234" s="48" t="s">
        <v>259</v>
      </c>
      <c r="I234" s="17">
        <v>5021353002300</v>
      </c>
      <c r="J234" s="29" t="s">
        <v>260</v>
      </c>
      <c r="K234" s="18" t="s">
        <v>341</v>
      </c>
      <c r="L234" s="44" t="s">
        <v>346</v>
      </c>
      <c r="N234" s="258"/>
      <c r="O234" s="358">
        <v>0.08</v>
      </c>
      <c r="P234" s="258">
        <v>45</v>
      </c>
      <c r="Q234" s="258" t="s">
        <v>361</v>
      </c>
      <c r="R234" s="258">
        <v>140</v>
      </c>
      <c r="S234" s="349" t="str">
        <f>IF(U234=0,"",COUNTIF(S$13:S233,"&gt;0")+1)</f>
        <v/>
      </c>
      <c r="T234" s="349" t="str">
        <f>IF(U234=0,"",COUNTIF(T$13:T233,"&gt;0")+1)</f>
        <v/>
      </c>
      <c r="U234" s="258">
        <f t="shared" si="98"/>
        <v>0</v>
      </c>
      <c r="V234" s="258"/>
      <c r="W234" s="258"/>
      <c r="AF234" s="258"/>
      <c r="AG234" s="258"/>
      <c r="AH234" s="258"/>
      <c r="AI234" s="258"/>
      <c r="AJ234" s="258"/>
      <c r="AK234" s="258"/>
    </row>
    <row r="235" spans="1:37" hidden="1">
      <c r="A235" s="94" t="s">
        <v>514</v>
      </c>
      <c r="B235" s="261"/>
      <c r="C235" s="86" t="s">
        <v>524</v>
      </c>
      <c r="D235" s="100" t="s">
        <v>414</v>
      </c>
      <c r="E235" s="282"/>
      <c r="F235" s="33">
        <v>2</v>
      </c>
      <c r="G235" s="34">
        <v>3</v>
      </c>
      <c r="H235" s="49" t="s">
        <v>415</v>
      </c>
      <c r="I235" s="17">
        <v>5021353002300</v>
      </c>
      <c r="J235" s="29" t="s">
        <v>416</v>
      </c>
      <c r="K235" s="18" t="s">
        <v>341</v>
      </c>
      <c r="L235" s="44"/>
      <c r="N235" s="258"/>
      <c r="O235" s="358">
        <v>0.08</v>
      </c>
      <c r="P235" s="258">
        <v>45</v>
      </c>
      <c r="Q235" s="258" t="s">
        <v>361</v>
      </c>
      <c r="R235" s="258">
        <v>140</v>
      </c>
      <c r="S235" s="349" t="str">
        <f>IF(U235=0,"",COUNTIF(S$13:S234,"&gt;0")+1)</f>
        <v/>
      </c>
      <c r="T235" s="349" t="str">
        <f>IF(U235=0,"",COUNTIF(T$13:T234,"&gt;0")+1)</f>
        <v/>
      </c>
      <c r="U235" s="258">
        <f t="shared" si="98"/>
        <v>0</v>
      </c>
      <c r="V235" s="258"/>
      <c r="W235" s="258"/>
      <c r="AF235" s="258"/>
      <c r="AG235" s="258"/>
      <c r="AH235" s="258"/>
      <c r="AI235" s="258"/>
      <c r="AJ235" s="258"/>
      <c r="AK235" s="258"/>
    </row>
    <row r="236" spans="1:37" hidden="1">
      <c r="A236" s="94" t="s">
        <v>514</v>
      </c>
      <c r="B236" s="261"/>
      <c r="C236" s="86" t="s">
        <v>524</v>
      </c>
      <c r="D236" s="82" t="s">
        <v>32</v>
      </c>
      <c r="E236" s="275"/>
      <c r="F236" s="27">
        <v>1</v>
      </c>
      <c r="G236" s="75"/>
      <c r="H236" s="48" t="s">
        <v>266</v>
      </c>
      <c r="I236" s="17">
        <v>5021353002300</v>
      </c>
      <c r="J236" s="29" t="s">
        <v>267</v>
      </c>
      <c r="K236" s="18">
        <v>2</v>
      </c>
      <c r="L236" s="44"/>
      <c r="N236" s="258"/>
      <c r="O236" s="358">
        <v>0.08</v>
      </c>
      <c r="P236" s="258">
        <v>45</v>
      </c>
      <c r="Q236" s="258" t="s">
        <v>361</v>
      </c>
      <c r="R236" s="258">
        <v>140</v>
      </c>
      <c r="S236" s="349" t="str">
        <f>IF(U236=0,"",COUNTIF(S$13:S235,"&gt;0")+1)</f>
        <v/>
      </c>
      <c r="T236" s="349" t="str">
        <f>IF(U236=0,"",COUNTIF(T$13:T235,"&gt;0")+1)</f>
        <v/>
      </c>
      <c r="U236" s="258">
        <f t="shared" si="98"/>
        <v>0</v>
      </c>
      <c r="V236" s="258"/>
      <c r="W236" s="258"/>
      <c r="AF236" s="258"/>
      <c r="AG236" s="258"/>
      <c r="AH236" s="258"/>
      <c r="AI236" s="258"/>
      <c r="AJ236" s="258"/>
      <c r="AK236" s="258"/>
    </row>
    <row r="237" spans="1:37" hidden="1">
      <c r="A237" s="94" t="s">
        <v>514</v>
      </c>
      <c r="B237" s="261"/>
      <c r="C237" s="86" t="s">
        <v>524</v>
      </c>
      <c r="D237" s="82" t="s">
        <v>796</v>
      </c>
      <c r="E237" s="275"/>
      <c r="F237" s="33">
        <v>2</v>
      </c>
      <c r="G237" s="33">
        <v>2</v>
      </c>
      <c r="H237" s="48" t="s">
        <v>282</v>
      </c>
      <c r="I237" s="17">
        <v>5021353002300</v>
      </c>
      <c r="J237" s="29" t="s">
        <v>283</v>
      </c>
      <c r="K237" s="18" t="s">
        <v>342</v>
      </c>
      <c r="L237" s="44" t="s">
        <v>346</v>
      </c>
      <c r="N237" s="258"/>
      <c r="O237" s="358">
        <v>0.08</v>
      </c>
      <c r="P237" s="258">
        <v>45</v>
      </c>
      <c r="Q237" s="258" t="s">
        <v>361</v>
      </c>
      <c r="R237" s="258">
        <v>140</v>
      </c>
      <c r="S237" s="349" t="str">
        <f>IF(U237=0,"",COUNTIF(S$13:S236,"&gt;0")+1)</f>
        <v/>
      </c>
      <c r="T237" s="349" t="str">
        <f>IF(U237=0,"",COUNTIF(T$13:T236,"&gt;0")+1)</f>
        <v/>
      </c>
      <c r="U237" s="258">
        <f t="shared" ref="U237:U238" si="100">B237</f>
        <v>0</v>
      </c>
      <c r="V237" s="258"/>
      <c r="W237" s="258"/>
      <c r="AF237" s="258"/>
      <c r="AG237" s="258"/>
      <c r="AH237" s="258"/>
      <c r="AI237" s="258"/>
      <c r="AJ237" s="258"/>
      <c r="AK237" s="258"/>
    </row>
    <row r="238" spans="1:37">
      <c r="A238" s="95" t="s">
        <v>513</v>
      </c>
      <c r="B238" s="261"/>
      <c r="C238" s="86" t="s">
        <v>524</v>
      </c>
      <c r="D238" s="82" t="s">
        <v>44</v>
      </c>
      <c r="E238" s="275"/>
      <c r="F238" s="27">
        <v>1</v>
      </c>
      <c r="G238" s="33">
        <v>2</v>
      </c>
      <c r="H238" s="48" t="s">
        <v>288</v>
      </c>
      <c r="I238" s="17">
        <v>5021353002300</v>
      </c>
      <c r="J238" s="29" t="s">
        <v>289</v>
      </c>
      <c r="K238" s="18" t="s">
        <v>342</v>
      </c>
      <c r="L238" s="44" t="s">
        <v>346</v>
      </c>
      <c r="N238" s="258"/>
      <c r="O238" s="358">
        <v>0.08</v>
      </c>
      <c r="P238" s="258">
        <v>45</v>
      </c>
      <c r="Q238" s="258" t="s">
        <v>361</v>
      </c>
      <c r="R238" s="258">
        <v>140</v>
      </c>
      <c r="S238" s="349" t="str">
        <f>IF(U238=0,"",COUNTIF(S$13:S237,"&gt;0")+1)</f>
        <v/>
      </c>
      <c r="T238" s="349" t="str">
        <f>IF(U238=0,"",COUNTIF(T$13:T237,"&gt;0")+1)</f>
        <v/>
      </c>
      <c r="U238" s="258">
        <f t="shared" si="100"/>
        <v>0</v>
      </c>
      <c r="V238" s="258"/>
      <c r="W238" s="258"/>
      <c r="AF238" s="258"/>
      <c r="AG238" s="258"/>
      <c r="AH238" s="258"/>
      <c r="AI238" s="258"/>
      <c r="AJ238" s="258"/>
      <c r="AK238" s="258"/>
    </row>
    <row r="239" spans="1:37" hidden="1">
      <c r="A239" s="94" t="s">
        <v>514</v>
      </c>
      <c r="B239" s="261"/>
      <c r="C239" s="86" t="s">
        <v>524</v>
      </c>
      <c r="D239" s="100" t="s">
        <v>417</v>
      </c>
      <c r="E239" s="282"/>
      <c r="F239" s="34">
        <v>3</v>
      </c>
      <c r="G239" s="75"/>
      <c r="H239" s="49" t="s">
        <v>418</v>
      </c>
      <c r="I239" s="17">
        <v>5021353002300</v>
      </c>
      <c r="J239" s="29" t="s">
        <v>419</v>
      </c>
      <c r="K239" s="18" t="s">
        <v>341</v>
      </c>
      <c r="L239" s="44" t="s">
        <v>346</v>
      </c>
      <c r="N239" s="258"/>
      <c r="O239" s="358">
        <v>0.08</v>
      </c>
      <c r="P239" s="258">
        <v>45</v>
      </c>
      <c r="Q239" s="258" t="s">
        <v>361</v>
      </c>
      <c r="R239" s="258">
        <v>140</v>
      </c>
      <c r="S239" s="349" t="str">
        <f>IF(U239=0,"",COUNTIF(S$13:S238,"&gt;0")+1)</f>
        <v/>
      </c>
      <c r="T239" s="349" t="str">
        <f>IF(U239=0,"",COUNTIF(T$13:T238,"&gt;0")+1)</f>
        <v/>
      </c>
      <c r="U239" s="258">
        <f t="shared" si="98"/>
        <v>0</v>
      </c>
      <c r="V239" s="258"/>
      <c r="W239" s="258"/>
      <c r="AF239" s="258"/>
      <c r="AG239" s="258"/>
      <c r="AH239" s="258"/>
      <c r="AI239" s="258"/>
      <c r="AJ239" s="258"/>
      <c r="AK239" s="258"/>
    </row>
    <row r="240" spans="1:37">
      <c r="A240" s="95" t="s">
        <v>513</v>
      </c>
      <c r="B240" s="261"/>
      <c r="C240" s="86" t="s">
        <v>524</v>
      </c>
      <c r="D240" s="82" t="s">
        <v>47</v>
      </c>
      <c r="E240" s="275"/>
      <c r="F240" s="27">
        <v>1</v>
      </c>
      <c r="G240" s="33">
        <v>2</v>
      </c>
      <c r="H240" s="48" t="s">
        <v>294</v>
      </c>
      <c r="I240" s="17">
        <v>5021353002300</v>
      </c>
      <c r="J240" s="29" t="s">
        <v>295</v>
      </c>
      <c r="K240" s="18">
        <v>2</v>
      </c>
      <c r="L240" s="44" t="s">
        <v>346</v>
      </c>
      <c r="N240" s="258"/>
      <c r="O240" s="358">
        <v>0.08</v>
      </c>
      <c r="P240" s="258">
        <v>45</v>
      </c>
      <c r="Q240" s="258" t="s">
        <v>361</v>
      </c>
      <c r="R240" s="258">
        <v>140</v>
      </c>
      <c r="S240" s="349" t="str">
        <f>IF(U240=0,"",COUNTIF(S$13:S239,"&gt;0")+1)</f>
        <v/>
      </c>
      <c r="T240" s="349" t="str">
        <f>IF(U240=0,"",COUNTIF(T$13:T239,"&gt;0")+1)</f>
        <v/>
      </c>
      <c r="U240" s="258">
        <f t="shared" si="98"/>
        <v>0</v>
      </c>
      <c r="V240" s="258"/>
      <c r="W240" s="258"/>
      <c r="AF240" s="258"/>
      <c r="AG240" s="258"/>
      <c r="AH240" s="258"/>
      <c r="AI240" s="258"/>
      <c r="AJ240" s="258"/>
      <c r="AK240" s="258"/>
    </row>
    <row r="241" spans="1:37">
      <c r="A241" s="95" t="s">
        <v>513</v>
      </c>
      <c r="B241" s="261"/>
      <c r="C241" s="86" t="s">
        <v>524</v>
      </c>
      <c r="D241" s="82" t="s">
        <v>49</v>
      </c>
      <c r="E241" s="275"/>
      <c r="F241" s="33">
        <v>2</v>
      </c>
      <c r="G241" s="33">
        <v>2</v>
      </c>
      <c r="H241" s="48" t="s">
        <v>298</v>
      </c>
      <c r="I241" s="17">
        <v>5021353002300</v>
      </c>
      <c r="J241" s="29" t="s">
        <v>299</v>
      </c>
      <c r="K241" s="18" t="s">
        <v>342</v>
      </c>
      <c r="L241" s="44"/>
      <c r="N241" s="258"/>
      <c r="O241" s="358">
        <v>0.08</v>
      </c>
      <c r="P241" s="258">
        <v>45</v>
      </c>
      <c r="Q241" s="258" t="s">
        <v>361</v>
      </c>
      <c r="R241" s="258">
        <v>140</v>
      </c>
      <c r="S241" s="349" t="str">
        <f>IF(U241=0,"",COUNTIF(S$13:S240,"&gt;0")+1)</f>
        <v/>
      </c>
      <c r="T241" s="349" t="str">
        <f>IF(U241=0,"",COUNTIF(T$13:T240,"&gt;0")+1)</f>
        <v/>
      </c>
      <c r="U241" s="258">
        <f t="shared" si="98"/>
        <v>0</v>
      </c>
      <c r="V241" s="258"/>
      <c r="W241" s="258"/>
      <c r="AF241" s="258"/>
      <c r="AG241" s="258"/>
      <c r="AH241" s="258"/>
      <c r="AI241" s="258"/>
      <c r="AJ241" s="258"/>
      <c r="AK241" s="258"/>
    </row>
    <row r="242" spans="1:37" hidden="1">
      <c r="A242" s="94" t="s">
        <v>514</v>
      </c>
      <c r="B242" s="261"/>
      <c r="C242" s="86" t="s">
        <v>524</v>
      </c>
      <c r="D242" s="82" t="s">
        <v>51</v>
      </c>
      <c r="E242" s="275"/>
      <c r="F242" s="33">
        <v>2</v>
      </c>
      <c r="G242" s="33">
        <v>2</v>
      </c>
      <c r="H242" s="48" t="s">
        <v>300</v>
      </c>
      <c r="I242" s="17">
        <v>5021353002300</v>
      </c>
      <c r="J242" s="29" t="s">
        <v>301</v>
      </c>
      <c r="K242" s="18" t="s">
        <v>342</v>
      </c>
      <c r="L242" s="44"/>
      <c r="N242" s="258"/>
      <c r="O242" s="358">
        <v>0.08</v>
      </c>
      <c r="P242" s="258">
        <v>45</v>
      </c>
      <c r="Q242" s="258" t="s">
        <v>361</v>
      </c>
      <c r="R242" s="258">
        <v>140</v>
      </c>
      <c r="S242" s="349" t="str">
        <f>IF(U242=0,"",COUNTIF(S$13:S241,"&gt;0")+1)</f>
        <v/>
      </c>
      <c r="T242" s="349" t="str">
        <f>IF(U242=0,"",COUNTIF(T$13:T241,"&gt;0")+1)</f>
        <v/>
      </c>
      <c r="U242" s="258">
        <f t="shared" si="98"/>
        <v>0</v>
      </c>
      <c r="V242" s="258"/>
      <c r="W242" s="258"/>
      <c r="AF242" s="258"/>
      <c r="AG242" s="258"/>
      <c r="AH242" s="258"/>
      <c r="AI242" s="258"/>
      <c r="AJ242" s="258"/>
      <c r="AK242" s="258"/>
    </row>
    <row r="243" spans="1:37" hidden="1">
      <c r="A243" s="94" t="s">
        <v>514</v>
      </c>
      <c r="B243" s="261"/>
      <c r="C243" s="86" t="s">
        <v>524</v>
      </c>
      <c r="D243" s="100" t="s">
        <v>424</v>
      </c>
      <c r="E243" s="282"/>
      <c r="F243" s="27">
        <v>1</v>
      </c>
      <c r="G243" s="75"/>
      <c r="H243" s="49" t="s">
        <v>403</v>
      </c>
      <c r="I243" s="17">
        <v>5021353002300</v>
      </c>
      <c r="J243" s="29" t="s">
        <v>406</v>
      </c>
      <c r="K243" s="18" t="s">
        <v>341</v>
      </c>
      <c r="L243" s="44"/>
      <c r="N243" s="258"/>
      <c r="O243" s="358">
        <v>0.08</v>
      </c>
      <c r="P243" s="258">
        <v>45</v>
      </c>
      <c r="Q243" s="258" t="s">
        <v>361</v>
      </c>
      <c r="R243" s="258">
        <v>140</v>
      </c>
      <c r="S243" s="349" t="str">
        <f>IF(U243=0,"",COUNTIF(S$13:S242,"&gt;0")+1)</f>
        <v/>
      </c>
      <c r="T243" s="349" t="str">
        <f>IF(U243=0,"",COUNTIF(T$13:T242,"&gt;0")+1)</f>
        <v/>
      </c>
      <c r="U243" s="258">
        <f t="shared" si="98"/>
        <v>0</v>
      </c>
      <c r="V243" s="258"/>
      <c r="W243" s="258"/>
      <c r="AF243" s="258"/>
      <c r="AG243" s="258"/>
      <c r="AH243" s="258"/>
      <c r="AI243" s="258"/>
      <c r="AJ243" s="258"/>
      <c r="AK243" s="258"/>
    </row>
    <row r="244" spans="1:37" hidden="1">
      <c r="A244" s="94" t="s">
        <v>514</v>
      </c>
      <c r="B244" s="261"/>
      <c r="C244" s="86" t="s">
        <v>524</v>
      </c>
      <c r="D244" s="82" t="s">
        <v>55</v>
      </c>
      <c r="E244" s="275"/>
      <c r="F244" s="33">
        <v>2</v>
      </c>
      <c r="G244" s="33">
        <v>2</v>
      </c>
      <c r="H244" s="48" t="s">
        <v>304</v>
      </c>
      <c r="I244" s="17">
        <v>5021353002300</v>
      </c>
      <c r="J244" s="29" t="s">
        <v>305</v>
      </c>
      <c r="K244" s="18">
        <v>2</v>
      </c>
      <c r="L244" s="44" t="s">
        <v>346</v>
      </c>
      <c r="N244" s="258"/>
      <c r="O244" s="358">
        <v>0.08</v>
      </c>
      <c r="P244" s="258">
        <v>45</v>
      </c>
      <c r="Q244" s="258" t="s">
        <v>361</v>
      </c>
      <c r="R244" s="258">
        <v>140</v>
      </c>
      <c r="S244" s="349" t="str">
        <f>IF(U244=0,"",COUNTIF(S$13:S243,"&gt;0")+1)</f>
        <v/>
      </c>
      <c r="T244" s="349" t="str">
        <f>IF(U244=0,"",COUNTIF(T$13:T243,"&gt;0")+1)</f>
        <v/>
      </c>
      <c r="U244" s="258">
        <f t="shared" si="98"/>
        <v>0</v>
      </c>
      <c r="V244" s="258"/>
      <c r="W244" s="258"/>
      <c r="AF244" s="258"/>
      <c r="AG244" s="258"/>
      <c r="AH244" s="258"/>
      <c r="AI244" s="258"/>
      <c r="AJ244" s="258"/>
      <c r="AK244" s="258"/>
    </row>
    <row r="245" spans="1:37" hidden="1">
      <c r="A245" s="94" t="s">
        <v>514</v>
      </c>
      <c r="B245" s="261"/>
      <c r="C245" s="86" t="s">
        <v>524</v>
      </c>
      <c r="D245" s="82" t="s">
        <v>56</v>
      </c>
      <c r="E245" s="275"/>
      <c r="F245" s="27">
        <v>1</v>
      </c>
      <c r="G245" s="33">
        <v>2</v>
      </c>
      <c r="H245" s="48" t="s">
        <v>306</v>
      </c>
      <c r="I245" s="17">
        <v>5021353002300</v>
      </c>
      <c r="J245" s="29" t="s">
        <v>307</v>
      </c>
      <c r="K245" s="18">
        <v>2</v>
      </c>
      <c r="L245" s="44"/>
      <c r="N245" s="258"/>
      <c r="O245" s="358">
        <v>0.08</v>
      </c>
      <c r="P245" s="258">
        <v>45</v>
      </c>
      <c r="Q245" s="258" t="s">
        <v>361</v>
      </c>
      <c r="R245" s="258">
        <v>140</v>
      </c>
      <c r="S245" s="349" t="str">
        <f>IF(U245=0,"",COUNTIF(S$13:S244,"&gt;0")+1)</f>
        <v/>
      </c>
      <c r="T245" s="349" t="str">
        <f>IF(U245=0,"",COUNTIF(T$13:T244,"&gt;0")+1)</f>
        <v/>
      </c>
      <c r="U245" s="258">
        <f t="shared" si="98"/>
        <v>0</v>
      </c>
      <c r="V245" s="258"/>
      <c r="W245" s="258"/>
      <c r="AF245" s="258"/>
      <c r="AG245" s="258"/>
      <c r="AH245" s="258"/>
      <c r="AI245" s="258"/>
      <c r="AJ245" s="258"/>
      <c r="AK245" s="258"/>
    </row>
    <row r="246" spans="1:37" hidden="1">
      <c r="A246" s="94" t="s">
        <v>514</v>
      </c>
      <c r="B246" s="261"/>
      <c r="C246" s="86" t="s">
        <v>524</v>
      </c>
      <c r="D246" s="100" t="s">
        <v>420</v>
      </c>
      <c r="E246" s="275"/>
      <c r="F246" s="34">
        <v>3</v>
      </c>
      <c r="G246" s="33">
        <v>2</v>
      </c>
      <c r="H246" s="49" t="s">
        <v>421</v>
      </c>
      <c r="I246" s="17">
        <v>5021353002300</v>
      </c>
      <c r="J246" s="29" t="s">
        <v>422</v>
      </c>
      <c r="K246" s="18" t="s">
        <v>341</v>
      </c>
      <c r="L246" s="44" t="s">
        <v>346</v>
      </c>
      <c r="N246" s="258"/>
      <c r="O246" s="358">
        <v>0.08</v>
      </c>
      <c r="P246" s="258">
        <v>45</v>
      </c>
      <c r="Q246" s="258" t="s">
        <v>361</v>
      </c>
      <c r="R246" s="258">
        <v>140</v>
      </c>
      <c r="S246" s="349" t="str">
        <f>IF(U246=0,"",COUNTIF(S$13:S245,"&gt;0")+1)</f>
        <v/>
      </c>
      <c r="T246" s="349" t="str">
        <f>IF(U246=0,"",COUNTIF(T$13:T245,"&gt;0")+1)</f>
        <v/>
      </c>
      <c r="U246" s="258">
        <f t="shared" si="98"/>
        <v>0</v>
      </c>
      <c r="V246" s="258"/>
      <c r="W246" s="258"/>
      <c r="AF246" s="258"/>
      <c r="AG246" s="258"/>
      <c r="AH246" s="258"/>
      <c r="AI246" s="258"/>
      <c r="AJ246" s="258"/>
      <c r="AK246" s="258"/>
    </row>
    <row r="247" spans="1:37" hidden="1">
      <c r="A247" s="94" t="s">
        <v>514</v>
      </c>
      <c r="B247" s="261"/>
      <c r="C247" s="86" t="s">
        <v>524</v>
      </c>
      <c r="D247" s="82" t="s">
        <v>60</v>
      </c>
      <c r="E247" s="275"/>
      <c r="F247" s="34">
        <v>3</v>
      </c>
      <c r="G247" s="33">
        <v>2</v>
      </c>
      <c r="H247" s="48" t="s">
        <v>314</v>
      </c>
      <c r="I247" s="17">
        <v>5021353002300</v>
      </c>
      <c r="J247" s="29" t="s">
        <v>315</v>
      </c>
      <c r="K247" s="18" t="s">
        <v>341</v>
      </c>
      <c r="L247" s="44"/>
      <c r="N247" s="258"/>
      <c r="O247" s="358">
        <v>0.08</v>
      </c>
      <c r="P247" s="258">
        <v>45</v>
      </c>
      <c r="Q247" s="258" t="s">
        <v>361</v>
      </c>
      <c r="R247" s="258">
        <v>140</v>
      </c>
      <c r="S247" s="349" t="str">
        <f>IF(U247=0,"",COUNTIF(S$13:S246,"&gt;0")+1)</f>
        <v/>
      </c>
      <c r="T247" s="349" t="str">
        <f>IF(U247=0,"",COUNTIF(T$13:T246,"&gt;0")+1)</f>
        <v/>
      </c>
      <c r="U247" s="258">
        <f t="shared" si="98"/>
        <v>0</v>
      </c>
      <c r="V247" s="258"/>
      <c r="W247" s="258"/>
      <c r="AF247" s="258"/>
      <c r="AG247" s="258"/>
      <c r="AH247" s="258"/>
      <c r="AI247" s="258"/>
      <c r="AJ247" s="258"/>
      <c r="AK247" s="258"/>
    </row>
    <row r="248" spans="1:37" hidden="1">
      <c r="A248" s="94" t="s">
        <v>514</v>
      </c>
      <c r="B248" s="261"/>
      <c r="C248" s="86" t="s">
        <v>524</v>
      </c>
      <c r="D248" s="82" t="s">
        <v>779</v>
      </c>
      <c r="E248" s="275"/>
      <c r="F248" s="34">
        <v>3</v>
      </c>
      <c r="G248" s="33">
        <v>2</v>
      </c>
      <c r="H248" s="48" t="s">
        <v>780</v>
      </c>
      <c r="I248" s="17">
        <v>5021353002300</v>
      </c>
      <c r="J248" s="29" t="s">
        <v>781</v>
      </c>
      <c r="K248" s="18" t="s">
        <v>341</v>
      </c>
      <c r="L248" s="44"/>
      <c r="N248" s="258"/>
      <c r="O248" s="358">
        <v>0.08</v>
      </c>
      <c r="P248" s="258">
        <v>60</v>
      </c>
      <c r="Q248" s="258" t="s">
        <v>361</v>
      </c>
      <c r="R248" s="258">
        <v>140</v>
      </c>
      <c r="S248" s="349" t="str">
        <f>IF(U248=0,"",COUNTIF(S$13:S247,"&gt;0")+1)</f>
        <v/>
      </c>
      <c r="T248" s="349" t="str">
        <f>IF(U248=0,"",COUNTIF(T$13:T247,"&gt;0")+1)</f>
        <v/>
      </c>
      <c r="U248" s="258">
        <f t="shared" si="98"/>
        <v>0</v>
      </c>
      <c r="V248" s="258"/>
      <c r="W248" s="258"/>
      <c r="AF248" s="258"/>
      <c r="AG248" s="258"/>
      <c r="AH248" s="258"/>
      <c r="AI248" s="258"/>
      <c r="AJ248" s="258"/>
      <c r="AK248" s="258"/>
    </row>
    <row r="249" spans="1:37" hidden="1">
      <c r="A249" s="94" t="s">
        <v>514</v>
      </c>
      <c r="B249" s="261"/>
      <c r="C249" s="86" t="s">
        <v>524</v>
      </c>
      <c r="D249" s="82" t="s">
        <v>61</v>
      </c>
      <c r="E249" s="275"/>
      <c r="F249" s="33">
        <v>2</v>
      </c>
      <c r="G249" s="33">
        <v>2</v>
      </c>
      <c r="H249" s="48" t="s">
        <v>316</v>
      </c>
      <c r="I249" s="17">
        <v>5021353002300</v>
      </c>
      <c r="J249" s="29" t="s">
        <v>317</v>
      </c>
      <c r="K249" s="18" t="s">
        <v>341</v>
      </c>
      <c r="L249" s="44" t="s">
        <v>346</v>
      </c>
      <c r="N249" s="258"/>
      <c r="O249" s="358">
        <v>0.08</v>
      </c>
      <c r="P249" s="258">
        <v>45</v>
      </c>
      <c r="Q249" s="258" t="s">
        <v>361</v>
      </c>
      <c r="R249" s="258">
        <v>140</v>
      </c>
      <c r="S249" s="349" t="str">
        <f>IF(U249=0,"",COUNTIF(S$13:S247,"&gt;0")+1)</f>
        <v/>
      </c>
      <c r="T249" s="349" t="str">
        <f>IF(U249=0,"",COUNTIF(T$13:T247,"&gt;0")+1)</f>
        <v/>
      </c>
      <c r="U249" s="258">
        <f t="shared" si="94"/>
        <v>0</v>
      </c>
      <c r="V249" s="258"/>
      <c r="W249" s="258"/>
      <c r="AF249" s="258"/>
      <c r="AG249" s="258"/>
      <c r="AH249" s="258"/>
      <c r="AI249" s="258"/>
      <c r="AJ249" s="258"/>
      <c r="AK249" s="258"/>
    </row>
    <row r="250" spans="1:37">
      <c r="A250" s="95" t="s">
        <v>513</v>
      </c>
      <c r="B250" s="261"/>
      <c r="C250" s="86" t="s">
        <v>524</v>
      </c>
      <c r="D250" s="82" t="s">
        <v>62</v>
      </c>
      <c r="E250" s="275"/>
      <c r="F250" s="27">
        <v>1</v>
      </c>
      <c r="G250" s="33">
        <v>2</v>
      </c>
      <c r="H250" s="48" t="s">
        <v>318</v>
      </c>
      <c r="I250" s="17">
        <v>5021353002300</v>
      </c>
      <c r="J250" s="29" t="s">
        <v>319</v>
      </c>
      <c r="K250" s="18">
        <v>2</v>
      </c>
      <c r="L250" s="44" t="s">
        <v>346</v>
      </c>
      <c r="N250" s="258"/>
      <c r="O250" s="358">
        <v>0.08</v>
      </c>
      <c r="P250" s="258">
        <v>45</v>
      </c>
      <c r="Q250" s="258" t="s">
        <v>361</v>
      </c>
      <c r="R250" s="258">
        <v>140</v>
      </c>
      <c r="S250" s="349" t="str">
        <f>IF(U250=0,"",COUNTIF(S$13:S249,"&gt;0")+1)</f>
        <v/>
      </c>
      <c r="T250" s="349" t="str">
        <f>IF(U250=0,"",COUNTIF(T$13:T249,"&gt;0")+1)</f>
        <v/>
      </c>
      <c r="U250" s="258">
        <f t="shared" si="94"/>
        <v>0</v>
      </c>
      <c r="V250" s="258"/>
      <c r="W250" s="258"/>
      <c r="AF250" s="258"/>
      <c r="AG250" s="258"/>
      <c r="AH250" s="258"/>
      <c r="AI250" s="258"/>
      <c r="AJ250" s="258"/>
      <c r="AK250" s="258"/>
    </row>
    <row r="251" spans="1:37">
      <c r="A251" s="43"/>
      <c r="B251" s="130">
        <f>SUM(B216:B250)</f>
        <v>0</v>
      </c>
      <c r="C251" s="86" t="s">
        <v>524</v>
      </c>
      <c r="D251" s="51" t="s">
        <v>562</v>
      </c>
      <c r="E251" s="279"/>
      <c r="H251" s="68"/>
      <c r="I251" s="43"/>
      <c r="L251" s="43"/>
      <c r="N251" s="258"/>
      <c r="O251" s="258"/>
      <c r="P251" s="258"/>
      <c r="Q251" s="258" t="s">
        <v>361</v>
      </c>
      <c r="R251" s="258">
        <v>140</v>
      </c>
      <c r="S251" s="349" t="str">
        <f>IF(U251=0,"",COUNTIF(S$13:S250,"&gt;0")+1)</f>
        <v/>
      </c>
      <c r="T251" s="258"/>
      <c r="U251" s="258">
        <f t="shared" si="94"/>
        <v>0</v>
      </c>
      <c r="V251" s="258"/>
      <c r="W251" s="258"/>
      <c r="AF251" s="258"/>
      <c r="AG251" s="258"/>
      <c r="AH251" s="258"/>
      <c r="AI251" s="258"/>
      <c r="AJ251" s="258"/>
      <c r="AK251" s="258"/>
    </row>
    <row r="252" spans="1:37">
      <c r="A252" s="43"/>
      <c r="B252" s="131"/>
      <c r="H252" s="68"/>
      <c r="I252" s="43"/>
      <c r="L252" s="43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AF252" s="258"/>
      <c r="AG252" s="258"/>
      <c r="AH252" s="258"/>
      <c r="AI252" s="258"/>
      <c r="AJ252" s="258"/>
      <c r="AK252" s="258"/>
    </row>
    <row r="253" spans="1:37" ht="15" customHeight="1">
      <c r="A253" s="154"/>
      <c r="B253" s="390" t="s">
        <v>710</v>
      </c>
      <c r="C253" s="390"/>
      <c r="D253" s="390"/>
      <c r="E253" s="390"/>
      <c r="F253" s="390"/>
      <c r="G253" s="390"/>
      <c r="H253" s="390"/>
      <c r="I253" s="43"/>
      <c r="L253" s="43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AF253" s="258"/>
      <c r="AG253" s="258"/>
      <c r="AH253" s="258"/>
      <c r="AI253" s="258"/>
      <c r="AJ253" s="258"/>
      <c r="AK253" s="258"/>
    </row>
    <row r="254" spans="1:37" ht="15" customHeight="1">
      <c r="A254" s="155"/>
      <c r="B254" s="397"/>
      <c r="C254" s="397"/>
      <c r="D254" s="397"/>
      <c r="E254" s="397"/>
      <c r="F254" s="397"/>
      <c r="G254" s="397"/>
      <c r="H254" s="397"/>
      <c r="I254" s="43"/>
      <c r="L254" s="43"/>
      <c r="N254" s="258"/>
      <c r="O254" s="258"/>
      <c r="P254" s="258"/>
      <c r="Q254" s="258"/>
      <c r="R254" s="258"/>
      <c r="S254" s="258"/>
      <c r="T254" s="258"/>
      <c r="U254" s="258"/>
      <c r="V254" s="258"/>
      <c r="W254" s="258"/>
      <c r="AB254" s="258">
        <f>U257-AA255*AB255</f>
        <v>0</v>
      </c>
      <c r="AF254" s="258"/>
      <c r="AG254" s="258"/>
      <c r="AH254" s="258"/>
      <c r="AI254" s="258"/>
      <c r="AJ254" s="258"/>
      <c r="AK254" s="258"/>
    </row>
    <row r="255" spans="1:37">
      <c r="A255" s="97" t="s">
        <v>592</v>
      </c>
      <c r="B255" s="391" t="s">
        <v>347</v>
      </c>
      <c r="C255" s="391" t="s">
        <v>348</v>
      </c>
      <c r="D255" s="395" t="s">
        <v>349</v>
      </c>
      <c r="E255" s="391" t="s">
        <v>688</v>
      </c>
      <c r="F255" s="88" t="s">
        <v>571</v>
      </c>
      <c r="G255" s="88" t="s">
        <v>376</v>
      </c>
      <c r="H255" s="395" t="s">
        <v>351</v>
      </c>
      <c r="I255" s="391" t="s">
        <v>350</v>
      </c>
      <c r="J255" s="395" t="s">
        <v>352</v>
      </c>
      <c r="K255" s="391" t="s">
        <v>344</v>
      </c>
      <c r="L255" s="409" t="s">
        <v>345</v>
      </c>
      <c r="N255" s="258"/>
      <c r="O255" s="258"/>
      <c r="P255" s="258"/>
      <c r="Q255" s="258"/>
      <c r="R255" s="258"/>
      <c r="S255" s="258"/>
      <c r="T255" s="258"/>
      <c r="U255" s="258"/>
      <c r="V255" s="258"/>
      <c r="W255" s="258"/>
      <c r="AA255" s="258">
        <f>MAX(Z258:Z269)</f>
        <v>10</v>
      </c>
      <c r="AB255" s="258">
        <f>ROUNDDOWN(U257/AA255,0)</f>
        <v>0</v>
      </c>
      <c r="AF255" s="258"/>
      <c r="AG255" s="258"/>
      <c r="AH255" s="258"/>
      <c r="AI255" s="258"/>
      <c r="AJ255" s="258"/>
      <c r="AK255" s="258"/>
    </row>
    <row r="256" spans="1:37">
      <c r="A256" s="79" t="s">
        <v>591</v>
      </c>
      <c r="B256" s="392"/>
      <c r="C256" s="392"/>
      <c r="D256" s="396"/>
      <c r="E256" s="392"/>
      <c r="F256" s="78" t="s">
        <v>375</v>
      </c>
      <c r="G256" s="78" t="s">
        <v>377</v>
      </c>
      <c r="H256" s="396"/>
      <c r="I256" s="392"/>
      <c r="J256" s="396"/>
      <c r="K256" s="392"/>
      <c r="L256" s="409"/>
      <c r="N256" s="258"/>
      <c r="O256" s="258"/>
      <c r="P256" s="258"/>
      <c r="Q256" s="258"/>
      <c r="R256" s="258"/>
      <c r="S256" s="258"/>
      <c r="T256" s="258"/>
      <c r="U256" s="258"/>
      <c r="V256" s="258"/>
      <c r="W256" s="258" t="s">
        <v>378</v>
      </c>
      <c r="X256" s="258" t="s">
        <v>609</v>
      </c>
      <c r="Y256" s="258" t="s">
        <v>380</v>
      </c>
      <c r="Z256" s="258" t="s">
        <v>563</v>
      </c>
      <c r="AA256" s="258" t="s">
        <v>347</v>
      </c>
      <c r="AF256" s="258"/>
      <c r="AG256" s="258"/>
      <c r="AH256" s="258"/>
      <c r="AI256" s="258"/>
      <c r="AJ256" s="258"/>
      <c r="AK256" s="258"/>
    </row>
    <row r="257" spans="1:37">
      <c r="A257" s="95" t="s">
        <v>513</v>
      </c>
      <c r="B257" s="263"/>
      <c r="C257" s="86" t="s">
        <v>365</v>
      </c>
      <c r="D257" s="310" t="s">
        <v>610</v>
      </c>
      <c r="E257" s="283"/>
      <c r="F257" s="75"/>
      <c r="G257" s="75"/>
      <c r="H257" s="75"/>
      <c r="I257" s="87"/>
      <c r="J257" s="29" t="s">
        <v>606</v>
      </c>
      <c r="K257" s="75"/>
      <c r="L257" s="75"/>
      <c r="N257" s="258"/>
      <c r="O257" s="258"/>
      <c r="P257" s="258"/>
      <c r="Q257" s="258"/>
      <c r="R257" s="258"/>
      <c r="S257" s="258"/>
      <c r="T257" s="258"/>
      <c r="U257" s="258">
        <f>B257+V257</f>
        <v>0</v>
      </c>
      <c r="V257" s="258">
        <f>B14*6+B16*6+B18*6+B20*6</f>
        <v>0</v>
      </c>
      <c r="W257" s="258"/>
      <c r="AF257" s="258"/>
      <c r="AG257" s="258"/>
      <c r="AH257" s="258"/>
      <c r="AI257" s="258"/>
      <c r="AJ257" s="258"/>
      <c r="AK257" s="258"/>
    </row>
    <row r="258" spans="1:37">
      <c r="A258" s="95" t="s">
        <v>513</v>
      </c>
      <c r="B258" s="261"/>
      <c r="C258" s="86" t="s">
        <v>365</v>
      </c>
      <c r="D258" s="82" t="s">
        <v>117</v>
      </c>
      <c r="E258" s="275" t="s">
        <v>688</v>
      </c>
      <c r="F258" s="27">
        <v>1</v>
      </c>
      <c r="G258" s="33">
        <v>2</v>
      </c>
      <c r="H258" s="48" t="s">
        <v>320</v>
      </c>
      <c r="I258" s="141" t="s">
        <v>128</v>
      </c>
      <c r="J258" s="29" t="s">
        <v>321</v>
      </c>
      <c r="K258" s="18" t="s">
        <v>341</v>
      </c>
      <c r="L258" s="44" t="s">
        <v>346</v>
      </c>
      <c r="N258" s="258"/>
      <c r="O258" s="258">
        <v>0.16600000000000001</v>
      </c>
      <c r="P258" s="258">
        <v>0.25</v>
      </c>
      <c r="Q258" s="258" t="s">
        <v>584</v>
      </c>
      <c r="R258" s="258">
        <v>12</v>
      </c>
      <c r="S258" s="349" t="str">
        <f>IF(U258=0,"",COUNTIF(S$13:S256,"&gt;0")+1)</f>
        <v/>
      </c>
      <c r="T258" s="349" t="str">
        <f>IF(U258=0,"",COUNTIF(T$13:T256,"&gt;0")+1)</f>
        <v/>
      </c>
      <c r="U258" s="258">
        <f t="shared" ref="U258:U269" si="101">B258+AA258</f>
        <v>0</v>
      </c>
      <c r="V258" s="258"/>
      <c r="W258" s="357">
        <f>IF(Y258&lt;&gt;"YES",F258*1.5+G258+X258,"")</f>
        <v>3.51</v>
      </c>
      <c r="X258" s="258">
        <v>0.01</v>
      </c>
      <c r="Y258" s="258" t="str">
        <f t="shared" ref="Y258:Y269" si="102">IF(A258="N","YES","")</f>
        <v/>
      </c>
      <c r="Z258" s="258">
        <f t="shared" ref="Z258:Z269" si="103">IFERROR(RANK(W258,W$258:W$269,1),"")</f>
        <v>5</v>
      </c>
      <c r="AA258" s="258">
        <f>IF(Z258&lt;&gt;"",AB$255+IF(Z258&lt;=AB$254,1,0),0)</f>
        <v>0</v>
      </c>
      <c r="AF258" s="258"/>
      <c r="AG258" s="258"/>
      <c r="AH258" s="258"/>
      <c r="AI258" s="258"/>
      <c r="AJ258" s="258"/>
      <c r="AK258" s="258"/>
    </row>
    <row r="259" spans="1:37">
      <c r="A259" s="95" t="s">
        <v>513</v>
      </c>
      <c r="B259" s="261"/>
      <c r="C259" s="86" t="s">
        <v>365</v>
      </c>
      <c r="D259" s="82" t="s">
        <v>118</v>
      </c>
      <c r="E259" s="275"/>
      <c r="F259" s="34">
        <v>3</v>
      </c>
      <c r="G259" s="27">
        <v>1</v>
      </c>
      <c r="H259" s="48" t="s">
        <v>322</v>
      </c>
      <c r="I259" s="141" t="s">
        <v>720</v>
      </c>
      <c r="J259" s="29" t="s">
        <v>323</v>
      </c>
      <c r="K259" s="18" t="s">
        <v>341</v>
      </c>
      <c r="L259" s="44" t="s">
        <v>346</v>
      </c>
      <c r="N259" s="258"/>
      <c r="O259" s="258">
        <v>0.16600000000000001</v>
      </c>
      <c r="P259" s="258">
        <v>25</v>
      </c>
      <c r="Q259" s="258" t="s">
        <v>584</v>
      </c>
      <c r="R259" s="258">
        <v>13</v>
      </c>
      <c r="S259" s="349" t="str">
        <f>IF(U259=0,"",COUNTIF(S$13:S258,"&gt;0")+1)</f>
        <v/>
      </c>
      <c r="T259" s="349" t="str">
        <f>IF(U259=0,"",COUNTIF(T$13:T258,"&gt;0")+1)</f>
        <v/>
      </c>
      <c r="U259" s="258">
        <f t="shared" si="101"/>
        <v>0</v>
      </c>
      <c r="V259" s="258"/>
      <c r="W259" s="357">
        <f t="shared" ref="W259:W269" si="104">IF(Y259&lt;&gt;"YES",F259*1.5+G259+X259,"")</f>
        <v>5.52</v>
      </c>
      <c r="X259" s="258">
        <v>0.02</v>
      </c>
      <c r="Y259" s="258" t="str">
        <f t="shared" si="102"/>
        <v/>
      </c>
      <c r="Z259" s="258">
        <f t="shared" si="103"/>
        <v>9</v>
      </c>
      <c r="AA259" s="258">
        <f t="shared" ref="AA259:AA269" si="105">IF(Z259&lt;&gt;"",AB$255+IF(Z259&lt;=AB$254,1,0),0)</f>
        <v>0</v>
      </c>
      <c r="AF259" s="258"/>
      <c r="AG259" s="258"/>
      <c r="AH259" s="258"/>
      <c r="AI259" s="258"/>
      <c r="AJ259" s="258"/>
      <c r="AK259" s="258"/>
    </row>
    <row r="260" spans="1:37">
      <c r="A260" s="95" t="s">
        <v>513</v>
      </c>
      <c r="B260" s="261"/>
      <c r="C260" s="86" t="s">
        <v>365</v>
      </c>
      <c r="D260" s="100" t="s">
        <v>119</v>
      </c>
      <c r="E260" s="282"/>
      <c r="F260" s="27">
        <v>1</v>
      </c>
      <c r="G260" s="27">
        <v>1</v>
      </c>
      <c r="H260" s="48" t="s">
        <v>324</v>
      </c>
      <c r="I260" s="145" t="s">
        <v>129</v>
      </c>
      <c r="J260" s="29" t="s">
        <v>325</v>
      </c>
      <c r="K260" s="18" t="s">
        <v>341</v>
      </c>
      <c r="L260" s="44" t="s">
        <v>346</v>
      </c>
      <c r="N260" s="258"/>
      <c r="O260" s="258">
        <v>0.16600000000000001</v>
      </c>
      <c r="P260" s="258">
        <v>25</v>
      </c>
      <c r="Q260" s="258" t="s">
        <v>584</v>
      </c>
      <c r="R260" s="258">
        <v>14</v>
      </c>
      <c r="S260" s="349" t="str">
        <f>IF(U260=0,"",COUNTIF(S$13:S259,"&gt;0")+1)</f>
        <v/>
      </c>
      <c r="T260" s="349" t="str">
        <f>IF(U260=0,"",COUNTIF(T$13:T259,"&gt;0")+1)</f>
        <v/>
      </c>
      <c r="U260" s="258">
        <f t="shared" si="101"/>
        <v>0</v>
      </c>
      <c r="V260" s="258"/>
      <c r="W260" s="357">
        <f t="shared" si="104"/>
        <v>2.5299999999999998</v>
      </c>
      <c r="X260" s="258">
        <v>0.03</v>
      </c>
      <c r="Y260" s="258" t="str">
        <f t="shared" si="102"/>
        <v/>
      </c>
      <c r="Z260" s="258">
        <f t="shared" si="103"/>
        <v>1</v>
      </c>
      <c r="AA260" s="258">
        <f t="shared" si="105"/>
        <v>0</v>
      </c>
      <c r="AF260" s="258"/>
      <c r="AG260" s="258"/>
      <c r="AH260" s="258"/>
      <c r="AI260" s="258"/>
      <c r="AJ260" s="258"/>
      <c r="AK260" s="258"/>
    </row>
    <row r="261" spans="1:37">
      <c r="A261" s="95" t="s">
        <v>513</v>
      </c>
      <c r="B261" s="261"/>
      <c r="C261" s="86" t="s">
        <v>365</v>
      </c>
      <c r="D261" s="100" t="s">
        <v>120</v>
      </c>
      <c r="E261" s="275" t="s">
        <v>688</v>
      </c>
      <c r="F261" s="27">
        <v>1</v>
      </c>
      <c r="G261" s="27">
        <v>1</v>
      </c>
      <c r="H261" s="48" t="s">
        <v>326</v>
      </c>
      <c r="I261" s="145" t="s">
        <v>130</v>
      </c>
      <c r="J261" s="29" t="s">
        <v>327</v>
      </c>
      <c r="K261" s="18" t="s">
        <v>341</v>
      </c>
      <c r="L261" s="44" t="s">
        <v>346</v>
      </c>
      <c r="N261" s="258"/>
      <c r="O261" s="258">
        <v>0.16600000000000001</v>
      </c>
      <c r="P261" s="258">
        <v>25</v>
      </c>
      <c r="Q261" s="258" t="s">
        <v>584</v>
      </c>
      <c r="R261" s="258">
        <v>15</v>
      </c>
      <c r="S261" s="349" t="str">
        <f>IF(U261=0,"",COUNTIF(S$13:S260,"&gt;0")+1)</f>
        <v/>
      </c>
      <c r="T261" s="349" t="str">
        <f>IF(U261=0,"",COUNTIF(T$13:T260,"&gt;0")+1)</f>
        <v/>
      </c>
      <c r="U261" s="258">
        <f t="shared" si="101"/>
        <v>0</v>
      </c>
      <c r="V261" s="258"/>
      <c r="W261" s="357">
        <f t="shared" si="104"/>
        <v>2.54</v>
      </c>
      <c r="X261" s="258">
        <v>0.04</v>
      </c>
      <c r="Y261" s="258" t="str">
        <f t="shared" si="102"/>
        <v/>
      </c>
      <c r="Z261" s="258">
        <f t="shared" si="103"/>
        <v>2</v>
      </c>
      <c r="AA261" s="258">
        <f t="shared" si="105"/>
        <v>0</v>
      </c>
      <c r="AF261" s="258"/>
      <c r="AG261" s="258"/>
      <c r="AH261" s="258"/>
      <c r="AI261" s="258"/>
      <c r="AJ261" s="258"/>
      <c r="AK261" s="258"/>
    </row>
    <row r="262" spans="1:37">
      <c r="A262" s="95" t="s">
        <v>513</v>
      </c>
      <c r="B262" s="261"/>
      <c r="C262" s="86" t="s">
        <v>365</v>
      </c>
      <c r="D262" s="100" t="s">
        <v>121</v>
      </c>
      <c r="E262" s="282"/>
      <c r="F262" s="33">
        <v>2</v>
      </c>
      <c r="G262" s="27">
        <v>1</v>
      </c>
      <c r="H262" s="48" t="s">
        <v>328</v>
      </c>
      <c r="I262" s="145" t="s">
        <v>131</v>
      </c>
      <c r="J262" s="29" t="s">
        <v>329</v>
      </c>
      <c r="K262" s="18" t="s">
        <v>341</v>
      </c>
      <c r="L262" s="44"/>
      <c r="N262" s="258"/>
      <c r="O262" s="258">
        <v>0.16600000000000001</v>
      </c>
      <c r="P262" s="258">
        <v>25</v>
      </c>
      <c r="Q262" s="258" t="s">
        <v>584</v>
      </c>
      <c r="R262" s="258">
        <v>16</v>
      </c>
      <c r="S262" s="349" t="str">
        <f>IF(U262=0,"",COUNTIF(S$13:S261,"&gt;0")+1)</f>
        <v/>
      </c>
      <c r="T262" s="349" t="str">
        <f>IF(U262=0,"",COUNTIF(T$13:T261,"&gt;0")+1)</f>
        <v/>
      </c>
      <c r="U262" s="258">
        <f t="shared" si="101"/>
        <v>0</v>
      </c>
      <c r="V262" s="258"/>
      <c r="W262" s="357">
        <f t="shared" si="104"/>
        <v>4.05</v>
      </c>
      <c r="X262" s="258">
        <v>0.05</v>
      </c>
      <c r="Y262" s="258" t="str">
        <f t="shared" si="102"/>
        <v/>
      </c>
      <c r="Z262" s="258">
        <f t="shared" si="103"/>
        <v>6</v>
      </c>
      <c r="AA262" s="258">
        <f t="shared" si="105"/>
        <v>0</v>
      </c>
      <c r="AF262" s="258"/>
      <c r="AG262" s="258"/>
      <c r="AH262" s="258"/>
      <c r="AI262" s="258"/>
      <c r="AJ262" s="258"/>
      <c r="AK262" s="258"/>
    </row>
    <row r="263" spans="1:37" ht="15.75" customHeight="1">
      <c r="A263" s="95" t="s">
        <v>513</v>
      </c>
      <c r="B263" s="261"/>
      <c r="C263" s="86" t="s">
        <v>365</v>
      </c>
      <c r="D263" s="100" t="s">
        <v>122</v>
      </c>
      <c r="E263" s="275"/>
      <c r="F263" s="33">
        <v>2</v>
      </c>
      <c r="G263" s="33">
        <v>2</v>
      </c>
      <c r="H263" s="48" t="s">
        <v>330</v>
      </c>
      <c r="I263" s="145" t="s">
        <v>132</v>
      </c>
      <c r="J263" s="29" t="s">
        <v>331</v>
      </c>
      <c r="K263" s="18" t="s">
        <v>341</v>
      </c>
      <c r="L263" s="44" t="s">
        <v>346</v>
      </c>
      <c r="N263" s="258"/>
      <c r="O263" s="258">
        <v>0.16600000000000001</v>
      </c>
      <c r="P263" s="258">
        <v>25</v>
      </c>
      <c r="Q263" s="258" t="s">
        <v>584</v>
      </c>
      <c r="R263" s="258">
        <v>17</v>
      </c>
      <c r="S263" s="349" t="str">
        <f>IF(U263=0,"",COUNTIF(S$13:S262,"&gt;0")+1)</f>
        <v/>
      </c>
      <c r="T263" s="349" t="str">
        <f>IF(U263=0,"",COUNTIF(T$13:T262,"&gt;0")+1)</f>
        <v/>
      </c>
      <c r="U263" s="258">
        <f t="shared" si="101"/>
        <v>0</v>
      </c>
      <c r="V263" s="258"/>
      <c r="W263" s="357">
        <f t="shared" si="104"/>
        <v>5.0599999999999996</v>
      </c>
      <c r="X263" s="258">
        <v>0.06</v>
      </c>
      <c r="Y263" s="258" t="str">
        <f t="shared" si="102"/>
        <v/>
      </c>
      <c r="Z263" s="258">
        <f t="shared" si="103"/>
        <v>8</v>
      </c>
      <c r="AA263" s="258">
        <f t="shared" si="105"/>
        <v>0</v>
      </c>
      <c r="AF263" s="258"/>
      <c r="AG263" s="258"/>
      <c r="AH263" s="258"/>
      <c r="AI263" s="258"/>
      <c r="AJ263" s="258"/>
      <c r="AK263" s="258"/>
    </row>
    <row r="264" spans="1:37" ht="15.75" customHeight="1">
      <c r="A264" s="95" t="s">
        <v>513</v>
      </c>
      <c r="B264" s="261"/>
      <c r="C264" s="86" t="s">
        <v>365</v>
      </c>
      <c r="D264" s="100" t="s">
        <v>123</v>
      </c>
      <c r="E264" s="275"/>
      <c r="F264" s="33">
        <v>2</v>
      </c>
      <c r="G264" s="27">
        <v>1</v>
      </c>
      <c r="H264" s="48" t="s">
        <v>332</v>
      </c>
      <c r="I264" s="145" t="s">
        <v>133</v>
      </c>
      <c r="J264" s="29" t="s">
        <v>333</v>
      </c>
      <c r="K264" s="18" t="s">
        <v>341</v>
      </c>
      <c r="L264" s="44"/>
      <c r="N264" s="258"/>
      <c r="O264" s="258">
        <v>0.16600000000000001</v>
      </c>
      <c r="P264" s="258">
        <v>25</v>
      </c>
      <c r="Q264" s="258" t="s">
        <v>584</v>
      </c>
      <c r="R264" s="258">
        <v>18</v>
      </c>
      <c r="S264" s="349" t="str">
        <f>IF(U264=0,"",COUNTIF(S$13:S263,"&gt;0")+1)</f>
        <v/>
      </c>
      <c r="T264" s="349" t="str">
        <f>IF(U264=0,"",COUNTIF(T$13:T263,"&gt;0")+1)</f>
        <v/>
      </c>
      <c r="U264" s="258">
        <f t="shared" si="101"/>
        <v>0</v>
      </c>
      <c r="V264" s="258"/>
      <c r="W264" s="357">
        <f t="shared" si="104"/>
        <v>4.07</v>
      </c>
      <c r="X264" s="258">
        <v>7.0000000000000007E-2</v>
      </c>
      <c r="Y264" s="258" t="str">
        <f t="shared" si="102"/>
        <v/>
      </c>
      <c r="Z264" s="258">
        <f t="shared" si="103"/>
        <v>7</v>
      </c>
      <c r="AA264" s="258">
        <f t="shared" si="105"/>
        <v>0</v>
      </c>
      <c r="AF264" s="258"/>
      <c r="AG264" s="258"/>
      <c r="AH264" s="258"/>
      <c r="AI264" s="258"/>
      <c r="AJ264" s="258"/>
      <c r="AK264" s="258"/>
    </row>
    <row r="265" spans="1:37" ht="15.75" customHeight="1">
      <c r="A265" s="95" t="s">
        <v>513</v>
      </c>
      <c r="B265" s="261"/>
      <c r="C265" s="86" t="s">
        <v>365</v>
      </c>
      <c r="D265" s="100" t="s">
        <v>124</v>
      </c>
      <c r="E265" s="275"/>
      <c r="F265" s="34">
        <v>3</v>
      </c>
      <c r="G265" s="33">
        <v>2</v>
      </c>
      <c r="H265" s="48" t="s">
        <v>334</v>
      </c>
      <c r="I265" s="145" t="s">
        <v>134</v>
      </c>
      <c r="J265" s="29" t="s">
        <v>333</v>
      </c>
      <c r="K265" s="18" t="s">
        <v>341</v>
      </c>
      <c r="L265" s="44" t="s">
        <v>346</v>
      </c>
      <c r="N265" s="258"/>
      <c r="O265" s="258">
        <v>0.16600000000000001</v>
      </c>
      <c r="P265" s="258">
        <v>25</v>
      </c>
      <c r="Q265" s="258" t="s">
        <v>584</v>
      </c>
      <c r="R265" s="258">
        <v>19</v>
      </c>
      <c r="S265" s="349" t="str">
        <f>IF(U265=0,"",COUNTIF(S$13:S264,"&gt;0")+1)</f>
        <v/>
      </c>
      <c r="T265" s="349" t="str">
        <f>IF(U265=0,"",COUNTIF(T$13:T264,"&gt;0")+1)</f>
        <v/>
      </c>
      <c r="U265" s="258">
        <f t="shared" si="101"/>
        <v>0</v>
      </c>
      <c r="V265" s="258"/>
      <c r="W265" s="357">
        <f t="shared" si="104"/>
        <v>6.58</v>
      </c>
      <c r="X265" s="258">
        <v>0.08</v>
      </c>
      <c r="Y265" s="258" t="str">
        <f t="shared" si="102"/>
        <v/>
      </c>
      <c r="Z265" s="258">
        <f t="shared" si="103"/>
        <v>10</v>
      </c>
      <c r="AA265" s="258">
        <f t="shared" si="105"/>
        <v>0</v>
      </c>
      <c r="AF265" s="258"/>
      <c r="AG265" s="258"/>
      <c r="AH265" s="258"/>
      <c r="AI265" s="258"/>
      <c r="AJ265" s="258"/>
      <c r="AK265" s="258"/>
    </row>
    <row r="266" spans="1:37" ht="15.75" hidden="1" customHeight="1">
      <c r="A266" s="94" t="s">
        <v>514</v>
      </c>
      <c r="B266" s="261"/>
      <c r="C266" s="86" t="s">
        <v>365</v>
      </c>
      <c r="D266" s="100" t="s">
        <v>125</v>
      </c>
      <c r="E266" s="282"/>
      <c r="F266" s="27">
        <v>1</v>
      </c>
      <c r="G266" s="27">
        <v>1</v>
      </c>
      <c r="H266" s="48" t="s">
        <v>335</v>
      </c>
      <c r="I266" s="145" t="s">
        <v>135</v>
      </c>
      <c r="J266" s="29" t="s">
        <v>336</v>
      </c>
      <c r="K266" s="18" t="s">
        <v>341</v>
      </c>
      <c r="L266" s="44"/>
      <c r="N266" s="258"/>
      <c r="O266" s="258">
        <v>0.16600000000000001</v>
      </c>
      <c r="P266" s="258">
        <v>25</v>
      </c>
      <c r="Q266" s="258" t="s">
        <v>584</v>
      </c>
      <c r="R266" s="258"/>
      <c r="S266" s="349" t="str">
        <f>IF(U266=0,"",COUNTIF(S$13:S265,"&gt;0")+1)</f>
        <v/>
      </c>
      <c r="T266" s="349" t="str">
        <f>IF(U266=0,"",COUNTIF(T$13:T265,"&gt;0")+1)</f>
        <v/>
      </c>
      <c r="U266" s="258">
        <f t="shared" si="101"/>
        <v>0</v>
      </c>
      <c r="V266" s="258"/>
      <c r="W266" s="357" t="str">
        <f t="shared" si="104"/>
        <v/>
      </c>
      <c r="X266" s="258">
        <v>0.09</v>
      </c>
      <c r="Y266" s="258" t="str">
        <f t="shared" si="102"/>
        <v>YES</v>
      </c>
      <c r="Z266" s="258" t="str">
        <f t="shared" si="103"/>
        <v/>
      </c>
      <c r="AA266" s="258">
        <f t="shared" si="105"/>
        <v>0</v>
      </c>
      <c r="AF266" s="258"/>
      <c r="AG266" s="258"/>
      <c r="AH266" s="258"/>
      <c r="AI266" s="258"/>
      <c r="AJ266" s="258"/>
      <c r="AK266" s="258"/>
    </row>
    <row r="267" spans="1:37">
      <c r="A267" s="95" t="s">
        <v>513</v>
      </c>
      <c r="B267" s="261"/>
      <c r="C267" s="86" t="s">
        <v>365</v>
      </c>
      <c r="D267" s="100" t="s">
        <v>126</v>
      </c>
      <c r="E267" s="282"/>
      <c r="F267" s="27">
        <v>1</v>
      </c>
      <c r="G267" s="27">
        <v>1</v>
      </c>
      <c r="H267" s="48" t="s">
        <v>337</v>
      </c>
      <c r="I267" s="145" t="s">
        <v>136</v>
      </c>
      <c r="J267" s="29" t="s">
        <v>338</v>
      </c>
      <c r="K267" s="18" t="s">
        <v>341</v>
      </c>
      <c r="L267" s="44"/>
      <c r="N267" s="258"/>
      <c r="O267" s="258">
        <v>0.16600000000000001</v>
      </c>
      <c r="P267" s="258">
        <v>25</v>
      </c>
      <c r="Q267" s="258" t="s">
        <v>584</v>
      </c>
      <c r="R267" s="258">
        <v>20</v>
      </c>
      <c r="S267" s="349" t="str">
        <f>IF(U267=0,"",COUNTIF(S$13:S266,"&gt;0")+1)</f>
        <v/>
      </c>
      <c r="T267" s="349" t="str">
        <f>IF(U267=0,"",COUNTIF(T$13:T266,"&gt;0")+1)</f>
        <v/>
      </c>
      <c r="U267" s="258">
        <f t="shared" si="101"/>
        <v>0</v>
      </c>
      <c r="V267" s="258"/>
      <c r="W267" s="357">
        <f t="shared" si="104"/>
        <v>2.6</v>
      </c>
      <c r="X267" s="258">
        <v>0.1</v>
      </c>
      <c r="Y267" s="258" t="str">
        <f t="shared" si="102"/>
        <v/>
      </c>
      <c r="Z267" s="258">
        <f t="shared" si="103"/>
        <v>3</v>
      </c>
      <c r="AA267" s="258">
        <f t="shared" si="105"/>
        <v>0</v>
      </c>
      <c r="AF267" s="258"/>
      <c r="AG267" s="258"/>
      <c r="AH267" s="258"/>
      <c r="AI267" s="258"/>
      <c r="AJ267" s="258"/>
      <c r="AK267" s="258"/>
    </row>
    <row r="268" spans="1:37">
      <c r="A268" s="95" t="s">
        <v>513</v>
      </c>
      <c r="B268" s="261"/>
      <c r="C268" s="86" t="s">
        <v>365</v>
      </c>
      <c r="D268" s="100" t="s">
        <v>127</v>
      </c>
      <c r="E268" s="275" t="s">
        <v>688</v>
      </c>
      <c r="F268" s="27">
        <v>1</v>
      </c>
      <c r="G268" s="27">
        <v>1</v>
      </c>
      <c r="H268" s="48" t="s">
        <v>339</v>
      </c>
      <c r="I268" s="145" t="s">
        <v>137</v>
      </c>
      <c r="J268" s="29" t="s">
        <v>340</v>
      </c>
      <c r="K268" s="18" t="s">
        <v>341</v>
      </c>
      <c r="L268" s="44"/>
      <c r="N268" s="258"/>
      <c r="O268" s="258">
        <v>0.16600000000000001</v>
      </c>
      <c r="P268" s="258">
        <v>25</v>
      </c>
      <c r="Q268" s="258" t="s">
        <v>584</v>
      </c>
      <c r="R268" s="258">
        <v>21</v>
      </c>
      <c r="S268" s="349" t="str">
        <f>IF(U268=0,"",COUNTIF(S$13:S267,"&gt;0")+1)</f>
        <v/>
      </c>
      <c r="T268" s="349" t="str">
        <f>IF(U268=0,"",COUNTIF(T$13:T267,"&gt;0")+1)</f>
        <v/>
      </c>
      <c r="U268" s="258">
        <f t="shared" si="101"/>
        <v>0</v>
      </c>
      <c r="V268" s="258"/>
      <c r="W268" s="357">
        <f t="shared" ref="W268" si="106">IF(Y268&lt;&gt;"YES",F268*1.5+G268+X268,"")</f>
        <v>2.62</v>
      </c>
      <c r="X268" s="258">
        <v>0.12</v>
      </c>
      <c r="Y268" s="258" t="str">
        <f t="shared" si="102"/>
        <v/>
      </c>
      <c r="Z268" s="258">
        <f t="shared" si="103"/>
        <v>4</v>
      </c>
      <c r="AA268" s="258">
        <f t="shared" ref="AA268" si="107">IF(Z268&lt;&gt;"",AB$255+IF(Z268&lt;=AB$254,1,0),0)</f>
        <v>0</v>
      </c>
      <c r="AF268" s="258"/>
      <c r="AG268" s="258"/>
      <c r="AH268" s="258"/>
      <c r="AI268" s="258"/>
      <c r="AJ268" s="258"/>
      <c r="AK268" s="258"/>
    </row>
    <row r="269" spans="1:37" hidden="1">
      <c r="A269" s="94" t="s">
        <v>514</v>
      </c>
      <c r="B269" s="261"/>
      <c r="C269" s="86" t="s">
        <v>365</v>
      </c>
      <c r="D269" s="100" t="s">
        <v>642</v>
      </c>
      <c r="E269" s="282"/>
      <c r="F269" s="33">
        <v>2</v>
      </c>
      <c r="G269" s="33">
        <v>2</v>
      </c>
      <c r="H269" s="48" t="s">
        <v>643</v>
      </c>
      <c r="I269" s="213">
        <v>5021353001020</v>
      </c>
      <c r="J269" s="29" t="s">
        <v>644</v>
      </c>
      <c r="K269" s="18" t="s">
        <v>341</v>
      </c>
      <c r="L269" s="44"/>
      <c r="N269" s="258"/>
      <c r="O269" s="258">
        <v>0.16600000000000001</v>
      </c>
      <c r="P269" s="258">
        <v>25</v>
      </c>
      <c r="Q269" s="258" t="s">
        <v>584</v>
      </c>
      <c r="R269" s="258"/>
      <c r="S269" s="349" t="str">
        <f>IF(U269=0,"",COUNTIF(S$13:S268,"&gt;0")+1)</f>
        <v/>
      </c>
      <c r="T269" s="349" t="str">
        <f>IF(U269=0,"",COUNTIF(T$13:T268,"&gt;0")+1)</f>
        <v/>
      </c>
      <c r="U269" s="258">
        <f t="shared" si="101"/>
        <v>0</v>
      </c>
      <c r="V269" s="258"/>
      <c r="W269" s="357" t="str">
        <f t="shared" si="104"/>
        <v/>
      </c>
      <c r="X269" s="258">
        <v>0.13</v>
      </c>
      <c r="Y269" s="258" t="str">
        <f t="shared" si="102"/>
        <v>YES</v>
      </c>
      <c r="Z269" s="258" t="str">
        <f t="shared" si="103"/>
        <v/>
      </c>
      <c r="AA269" s="258">
        <f t="shared" si="105"/>
        <v>0</v>
      </c>
      <c r="AF269" s="258"/>
      <c r="AG269" s="258"/>
      <c r="AH269" s="258"/>
      <c r="AI269" s="258"/>
      <c r="AJ269" s="258"/>
      <c r="AK269" s="258"/>
    </row>
    <row r="270" spans="1:37">
      <c r="A270" s="43"/>
      <c r="B270" s="130">
        <f>SUM(B257:B269)</f>
        <v>0</v>
      </c>
      <c r="C270" s="86" t="s">
        <v>365</v>
      </c>
      <c r="D270" s="52" t="s">
        <v>562</v>
      </c>
      <c r="E270" s="284"/>
      <c r="H270" s="68"/>
      <c r="I270" s="43"/>
      <c r="L270" s="43"/>
      <c r="N270" s="258"/>
      <c r="O270" s="258"/>
      <c r="P270" s="258"/>
      <c r="Q270" s="258" t="s">
        <v>584</v>
      </c>
      <c r="R270" s="258"/>
      <c r="S270" s="349" t="str">
        <f>IF(U270=0,"",COUNTIF(S$13:S269,"&gt;0")+1)</f>
        <v/>
      </c>
      <c r="T270" s="258"/>
      <c r="U270" s="258">
        <f>SUM(U258:U269)</f>
        <v>0</v>
      </c>
      <c r="V270" s="258"/>
      <c r="W270" s="258"/>
      <c r="AA270" s="258">
        <f>SUM(AA258:AA269)</f>
        <v>0</v>
      </c>
      <c r="AF270" s="258"/>
      <c r="AG270" s="258"/>
      <c r="AH270" s="258"/>
      <c r="AI270" s="258"/>
      <c r="AJ270" s="258"/>
      <c r="AK270" s="258"/>
    </row>
    <row r="271" spans="1:37">
      <c r="A271" s="43"/>
      <c r="B271" s="131"/>
      <c r="C271" s="36"/>
      <c r="D271" s="55"/>
      <c r="E271" s="284"/>
      <c r="H271" s="68"/>
      <c r="I271" s="43"/>
      <c r="L271" s="43"/>
      <c r="N271" s="258"/>
      <c r="O271" s="258"/>
      <c r="P271" s="258"/>
      <c r="Q271" s="258"/>
      <c r="R271" s="258"/>
      <c r="S271" s="349"/>
      <c r="T271" s="258"/>
      <c r="U271" s="258"/>
      <c r="V271" s="258"/>
      <c r="W271" s="258"/>
      <c r="AF271" s="258"/>
      <c r="AG271" s="258"/>
      <c r="AH271" s="258"/>
      <c r="AI271" s="258"/>
      <c r="AJ271" s="258"/>
      <c r="AK271" s="258"/>
    </row>
    <row r="272" spans="1:37" ht="15" customHeight="1">
      <c r="A272" s="154"/>
      <c r="B272" s="390" t="s">
        <v>727</v>
      </c>
      <c r="C272" s="390"/>
      <c r="D272" s="390"/>
      <c r="E272" s="390"/>
      <c r="F272" s="390"/>
      <c r="G272" s="390"/>
      <c r="H272" s="390"/>
      <c r="I272" s="43"/>
      <c r="L272" s="43"/>
      <c r="N272" s="258"/>
      <c r="O272" s="258"/>
      <c r="P272" s="258"/>
      <c r="Q272" s="258"/>
      <c r="R272" s="258"/>
      <c r="S272" s="349"/>
      <c r="T272" s="258"/>
      <c r="U272" s="258"/>
      <c r="V272" s="258"/>
      <c r="W272" s="258"/>
      <c r="AF272" s="258"/>
      <c r="AG272" s="258"/>
      <c r="AH272" s="258"/>
      <c r="AI272" s="258"/>
      <c r="AJ272" s="258"/>
      <c r="AK272" s="258"/>
    </row>
    <row r="273" spans="1:37" ht="15" customHeight="1">
      <c r="A273" s="155"/>
      <c r="B273" s="397"/>
      <c r="C273" s="397"/>
      <c r="D273" s="397"/>
      <c r="E273" s="397"/>
      <c r="F273" s="397"/>
      <c r="G273" s="397"/>
      <c r="H273" s="397"/>
      <c r="I273" s="43"/>
      <c r="L273" s="43"/>
      <c r="N273" s="258"/>
      <c r="O273" s="258"/>
      <c r="P273" s="258"/>
      <c r="Q273" s="258"/>
      <c r="R273" s="258"/>
      <c r="S273" s="349"/>
      <c r="T273" s="258"/>
      <c r="U273" s="258"/>
      <c r="V273" s="258"/>
      <c r="W273" s="258"/>
      <c r="AB273" s="258">
        <f>B276-AA274*AB274</f>
        <v>0</v>
      </c>
      <c r="AF273" s="258"/>
      <c r="AG273" s="258"/>
      <c r="AH273" s="258"/>
      <c r="AI273" s="258"/>
      <c r="AJ273" s="258"/>
      <c r="AK273" s="258"/>
    </row>
    <row r="274" spans="1:37">
      <c r="A274" s="97" t="s">
        <v>592</v>
      </c>
      <c r="B274" s="391" t="s">
        <v>347</v>
      </c>
      <c r="C274" s="391" t="s">
        <v>348</v>
      </c>
      <c r="D274" s="395" t="s">
        <v>349</v>
      </c>
      <c r="E274" s="391" t="s">
        <v>688</v>
      </c>
      <c r="F274" s="88" t="s">
        <v>571</v>
      </c>
      <c r="G274" s="88" t="s">
        <v>376</v>
      </c>
      <c r="H274" s="395" t="s">
        <v>351</v>
      </c>
      <c r="I274" s="391" t="s">
        <v>350</v>
      </c>
      <c r="J274" s="395" t="s">
        <v>352</v>
      </c>
      <c r="K274" s="391" t="s">
        <v>344</v>
      </c>
      <c r="L274" s="409" t="s">
        <v>345</v>
      </c>
      <c r="N274" s="258"/>
      <c r="O274" s="258"/>
      <c r="P274" s="258"/>
      <c r="Q274" s="258"/>
      <c r="R274" s="258"/>
      <c r="S274" s="349"/>
      <c r="T274" s="258"/>
      <c r="U274" s="258"/>
      <c r="V274" s="258"/>
      <c r="W274" s="258"/>
      <c r="AA274" s="258">
        <f>MAX(Z277:Z287)</f>
        <v>2</v>
      </c>
      <c r="AB274" s="258">
        <f>ROUNDDOWN(B276/AA274,0)</f>
        <v>0</v>
      </c>
      <c r="AF274" s="258"/>
      <c r="AG274" s="258"/>
      <c r="AH274" s="258"/>
      <c r="AI274" s="258"/>
      <c r="AJ274" s="258"/>
      <c r="AK274" s="258"/>
    </row>
    <row r="275" spans="1:37">
      <c r="A275" s="79" t="s">
        <v>591</v>
      </c>
      <c r="B275" s="392"/>
      <c r="C275" s="392"/>
      <c r="D275" s="396"/>
      <c r="E275" s="392"/>
      <c r="F275" s="78" t="s">
        <v>375</v>
      </c>
      <c r="G275" s="78" t="s">
        <v>377</v>
      </c>
      <c r="H275" s="396"/>
      <c r="I275" s="392"/>
      <c r="J275" s="396"/>
      <c r="K275" s="392"/>
      <c r="L275" s="409"/>
      <c r="N275" s="258"/>
      <c r="O275" s="258"/>
      <c r="P275" s="258"/>
      <c r="Q275" s="258"/>
      <c r="R275" s="258"/>
      <c r="S275" s="258"/>
      <c r="T275" s="258"/>
      <c r="U275" s="258"/>
      <c r="V275" s="258"/>
      <c r="W275" s="258" t="s">
        <v>378</v>
      </c>
      <c r="X275" s="258" t="s">
        <v>609</v>
      </c>
      <c r="Y275" s="258" t="s">
        <v>380</v>
      </c>
      <c r="Z275" s="258" t="s">
        <v>563</v>
      </c>
      <c r="AA275" s="258" t="s">
        <v>347</v>
      </c>
      <c r="AF275" s="258"/>
      <c r="AG275" s="258"/>
      <c r="AH275" s="258"/>
      <c r="AI275" s="258"/>
      <c r="AJ275" s="258"/>
      <c r="AK275" s="258"/>
    </row>
    <row r="276" spans="1:37" hidden="1">
      <c r="A276" s="94" t="s">
        <v>514</v>
      </c>
      <c r="B276" s="263"/>
      <c r="C276" s="86" t="s">
        <v>363</v>
      </c>
      <c r="D276" s="310" t="s">
        <v>610</v>
      </c>
      <c r="E276" s="283"/>
      <c r="F276" s="75"/>
      <c r="G276" s="75"/>
      <c r="H276" s="75"/>
      <c r="I276" s="87"/>
      <c r="J276" s="29" t="s">
        <v>606</v>
      </c>
      <c r="K276" s="75"/>
      <c r="L276" s="75"/>
      <c r="N276" s="258"/>
      <c r="O276" s="258"/>
      <c r="P276" s="258"/>
      <c r="Q276" s="258"/>
      <c r="R276" s="258"/>
      <c r="S276" s="258"/>
      <c r="T276" s="258"/>
      <c r="U276" s="258"/>
      <c r="V276" s="258"/>
      <c r="W276" s="258"/>
      <c r="AF276" s="258"/>
      <c r="AG276" s="258"/>
      <c r="AH276" s="258"/>
      <c r="AI276" s="258"/>
      <c r="AJ276" s="258"/>
      <c r="AK276" s="258"/>
    </row>
    <row r="277" spans="1:37" hidden="1">
      <c r="A277" s="94" t="s">
        <v>514</v>
      </c>
      <c r="B277" s="261"/>
      <c r="C277" s="86" t="s">
        <v>363</v>
      </c>
      <c r="D277" s="82" t="s">
        <v>212</v>
      </c>
      <c r="E277" s="275"/>
      <c r="F277" s="33">
        <v>2</v>
      </c>
      <c r="G277" s="75"/>
      <c r="H277" s="48" t="s">
        <v>320</v>
      </c>
      <c r="I277" s="142" t="s">
        <v>213</v>
      </c>
      <c r="J277" s="29" t="s">
        <v>321</v>
      </c>
      <c r="K277" s="18" t="s">
        <v>341</v>
      </c>
      <c r="L277" s="44" t="s">
        <v>346</v>
      </c>
      <c r="N277" s="258"/>
      <c r="O277" s="258">
        <v>0.1</v>
      </c>
      <c r="P277" s="258">
        <v>30</v>
      </c>
      <c r="Q277" s="258" t="s">
        <v>585</v>
      </c>
      <c r="R277" s="258"/>
      <c r="S277" s="349" t="str">
        <f>IF(U277=0,"",COUNTIF(S$13:S275,"&gt;0")+1)</f>
        <v/>
      </c>
      <c r="T277" s="349" t="str">
        <f>IF(U277=0,"",COUNTIF(T$13:T275,"&gt;0")+1)</f>
        <v/>
      </c>
      <c r="U277" s="258">
        <f t="shared" ref="U277:U286" si="108">B277+AA277</f>
        <v>0</v>
      </c>
      <c r="V277" s="258"/>
      <c r="W277" s="357" t="str">
        <f>IF(Y277&lt;&gt;"YES",F277*1.5+G277+X277,"")</f>
        <v/>
      </c>
      <c r="X277" s="258">
        <v>0.01</v>
      </c>
      <c r="Y277" s="258" t="str">
        <f t="shared" ref="Y277:Y285" si="109">IF(A277="N","YES","")</f>
        <v>YES</v>
      </c>
      <c r="Z277" s="258" t="str">
        <f>IFERROR(RANK(W277,W$277:W$286,1),"")</f>
        <v/>
      </c>
      <c r="AA277" s="258">
        <f>IF(Z277&lt;&gt;"",AB$274+IF(Z277&lt;=AB$273,1,0),0)</f>
        <v>0</v>
      </c>
      <c r="AF277" s="258"/>
      <c r="AG277" s="258"/>
      <c r="AH277" s="258"/>
      <c r="AI277" s="258"/>
      <c r="AJ277" s="258"/>
      <c r="AK277" s="258"/>
    </row>
    <row r="278" spans="1:37">
      <c r="A278" s="95" t="s">
        <v>513</v>
      </c>
      <c r="B278" s="261"/>
      <c r="C278" s="86" t="s">
        <v>363</v>
      </c>
      <c r="D278" s="100" t="s">
        <v>119</v>
      </c>
      <c r="E278" s="275"/>
      <c r="F278" s="27">
        <v>1</v>
      </c>
      <c r="G278" s="33">
        <v>2</v>
      </c>
      <c r="H278" s="48" t="s">
        <v>324</v>
      </c>
      <c r="I278" s="142" t="s">
        <v>214</v>
      </c>
      <c r="J278" s="29" t="s">
        <v>325</v>
      </c>
      <c r="K278" s="18" t="s">
        <v>341</v>
      </c>
      <c r="L278" s="44" t="s">
        <v>346</v>
      </c>
      <c r="N278" s="258"/>
      <c r="O278" s="258">
        <v>0.1</v>
      </c>
      <c r="P278" s="258">
        <v>30</v>
      </c>
      <c r="Q278" s="258" t="s">
        <v>585</v>
      </c>
      <c r="R278" s="258">
        <v>22</v>
      </c>
      <c r="S278" s="349" t="str">
        <f>IF(U278=0,"",COUNTIF(S$13:S277,"&gt;0")+1)</f>
        <v/>
      </c>
      <c r="T278" s="349" t="str">
        <f>IF(U278=0,"",COUNTIF(T$13:T277,"&gt;0")+1)</f>
        <v/>
      </c>
      <c r="U278" s="258">
        <f t="shared" si="108"/>
        <v>0</v>
      </c>
      <c r="V278" s="258"/>
      <c r="W278" s="357">
        <f t="shared" ref="W278:W286" si="110">IF(Y278&lt;&gt;"YES",F278*1.5+G278+X278,"")</f>
        <v>3.52</v>
      </c>
      <c r="X278" s="258">
        <v>0.02</v>
      </c>
      <c r="Y278" s="258" t="str">
        <f t="shared" si="109"/>
        <v/>
      </c>
      <c r="Z278" s="258">
        <f t="shared" ref="Z278:Z285" si="111">IFERROR(RANK(W278,W$277:W$286,1),"")</f>
        <v>1</v>
      </c>
      <c r="AA278" s="258">
        <f t="shared" ref="AA278:AA286" si="112">IF(Z278&lt;&gt;"",AB$274+IF(Z278&lt;=AB$273,1,0),0)</f>
        <v>0</v>
      </c>
      <c r="AF278" s="258"/>
      <c r="AG278" s="258"/>
      <c r="AH278" s="258"/>
      <c r="AI278" s="258"/>
      <c r="AJ278" s="258"/>
      <c r="AK278" s="258"/>
    </row>
    <row r="279" spans="1:37" hidden="1">
      <c r="A279" s="94" t="s">
        <v>514</v>
      </c>
      <c r="B279" s="261"/>
      <c r="C279" s="86" t="s">
        <v>363</v>
      </c>
      <c r="D279" s="100" t="s">
        <v>120</v>
      </c>
      <c r="E279" s="282"/>
      <c r="F279" s="27">
        <v>1</v>
      </c>
      <c r="G279" s="75"/>
      <c r="H279" s="48" t="s">
        <v>326</v>
      </c>
      <c r="I279" s="142" t="s">
        <v>215</v>
      </c>
      <c r="J279" s="29" t="s">
        <v>327</v>
      </c>
      <c r="K279" s="18" t="s">
        <v>341</v>
      </c>
      <c r="L279" s="44" t="s">
        <v>346</v>
      </c>
      <c r="N279" s="258"/>
      <c r="O279" s="258">
        <v>0.1</v>
      </c>
      <c r="P279" s="258">
        <v>30</v>
      </c>
      <c r="Q279" s="258" t="s">
        <v>585</v>
      </c>
      <c r="R279" s="258"/>
      <c r="S279" s="349" t="str">
        <f>IF(U279=0,"",COUNTIF(S$13:S278,"&gt;0")+1)</f>
        <v/>
      </c>
      <c r="T279" s="349" t="str">
        <f>IF(U279=0,"",COUNTIF(T$13:T278,"&gt;0")+1)</f>
        <v/>
      </c>
      <c r="U279" s="258">
        <f t="shared" si="108"/>
        <v>0</v>
      </c>
      <c r="V279" s="258"/>
      <c r="W279" s="357" t="str">
        <f t="shared" si="110"/>
        <v/>
      </c>
      <c r="X279" s="258">
        <v>0.03</v>
      </c>
      <c r="Y279" s="258" t="str">
        <f t="shared" si="109"/>
        <v>YES</v>
      </c>
      <c r="Z279" s="258" t="str">
        <f t="shared" si="111"/>
        <v/>
      </c>
      <c r="AA279" s="258">
        <f t="shared" si="112"/>
        <v>0</v>
      </c>
      <c r="AF279" s="258"/>
      <c r="AG279" s="258"/>
      <c r="AH279" s="258"/>
      <c r="AI279" s="258"/>
      <c r="AJ279" s="258"/>
      <c r="AK279" s="258"/>
    </row>
    <row r="280" spans="1:37" hidden="1">
      <c r="A280" s="94" t="s">
        <v>514</v>
      </c>
      <c r="B280" s="261"/>
      <c r="C280" s="86" t="s">
        <v>363</v>
      </c>
      <c r="D280" s="100" t="s">
        <v>121</v>
      </c>
      <c r="E280" s="282"/>
      <c r="F280" s="33">
        <v>2</v>
      </c>
      <c r="G280" s="75"/>
      <c r="H280" s="48" t="s">
        <v>328</v>
      </c>
      <c r="I280" s="142" t="s">
        <v>216</v>
      </c>
      <c r="J280" s="29" t="s">
        <v>329</v>
      </c>
      <c r="K280" s="18" t="s">
        <v>341</v>
      </c>
      <c r="L280" s="44"/>
      <c r="N280" s="258"/>
      <c r="O280" s="258">
        <v>0.1</v>
      </c>
      <c r="P280" s="258">
        <v>30</v>
      </c>
      <c r="Q280" s="258" t="s">
        <v>585</v>
      </c>
      <c r="R280" s="258"/>
      <c r="S280" s="349" t="str">
        <f>IF(U280=0,"",COUNTIF(S$13:S279,"&gt;0")+1)</f>
        <v/>
      </c>
      <c r="T280" s="349" t="str">
        <f>IF(U280=0,"",COUNTIF(T$13:T279,"&gt;0")+1)</f>
        <v/>
      </c>
      <c r="U280" s="258">
        <f t="shared" si="108"/>
        <v>0</v>
      </c>
      <c r="V280" s="258"/>
      <c r="W280" s="357" t="str">
        <f t="shared" si="110"/>
        <v/>
      </c>
      <c r="X280" s="258">
        <v>0.04</v>
      </c>
      <c r="Y280" s="258" t="str">
        <f t="shared" si="109"/>
        <v>YES</v>
      </c>
      <c r="Z280" s="258" t="str">
        <f t="shared" si="111"/>
        <v/>
      </c>
      <c r="AA280" s="258">
        <f t="shared" si="112"/>
        <v>0</v>
      </c>
      <c r="AF280" s="258"/>
      <c r="AG280" s="258"/>
      <c r="AH280" s="258"/>
      <c r="AI280" s="258"/>
      <c r="AJ280" s="258"/>
      <c r="AK280" s="258"/>
    </row>
    <row r="281" spans="1:37" hidden="1">
      <c r="A281" s="94" t="s">
        <v>514</v>
      </c>
      <c r="B281" s="261"/>
      <c r="C281" s="86" t="s">
        <v>363</v>
      </c>
      <c r="D281" s="100" t="s">
        <v>122</v>
      </c>
      <c r="E281" s="282"/>
      <c r="F281" s="33">
        <v>2</v>
      </c>
      <c r="G281" s="75"/>
      <c r="H281" s="48" t="s">
        <v>330</v>
      </c>
      <c r="I281" s="142" t="s">
        <v>217</v>
      </c>
      <c r="J281" s="29" t="s">
        <v>331</v>
      </c>
      <c r="K281" s="18" t="s">
        <v>341</v>
      </c>
      <c r="L281" s="44" t="s">
        <v>346</v>
      </c>
      <c r="N281" s="258"/>
      <c r="O281" s="258">
        <v>0.1</v>
      </c>
      <c r="P281" s="258">
        <v>30</v>
      </c>
      <c r="Q281" s="258" t="s">
        <v>585</v>
      </c>
      <c r="R281" s="258"/>
      <c r="S281" s="349" t="str">
        <f>IF(U281=0,"",COUNTIF(S$13:S280,"&gt;0")+1)</f>
        <v/>
      </c>
      <c r="T281" s="349" t="str">
        <f>IF(U281=0,"",COUNTIF(T$13:T280,"&gt;0")+1)</f>
        <v/>
      </c>
      <c r="U281" s="258">
        <f t="shared" si="108"/>
        <v>0</v>
      </c>
      <c r="V281" s="258"/>
      <c r="W281" s="357" t="str">
        <f t="shared" si="110"/>
        <v/>
      </c>
      <c r="X281" s="258">
        <v>0.05</v>
      </c>
      <c r="Y281" s="258" t="str">
        <f t="shared" si="109"/>
        <v>YES</v>
      </c>
      <c r="Z281" s="258" t="str">
        <f t="shared" si="111"/>
        <v/>
      </c>
      <c r="AA281" s="258">
        <f t="shared" si="112"/>
        <v>0</v>
      </c>
      <c r="AF281" s="258"/>
      <c r="AG281" s="258"/>
      <c r="AH281" s="258"/>
      <c r="AI281" s="258"/>
      <c r="AJ281" s="258"/>
      <c r="AK281" s="258"/>
    </row>
    <row r="282" spans="1:37" hidden="1">
      <c r="A282" s="94" t="s">
        <v>514</v>
      </c>
      <c r="B282" s="261"/>
      <c r="C282" s="86" t="s">
        <v>363</v>
      </c>
      <c r="D282" s="100" t="s">
        <v>123</v>
      </c>
      <c r="E282" s="282"/>
      <c r="F282" s="34">
        <v>3</v>
      </c>
      <c r="G282" s="75"/>
      <c r="H282" s="48" t="s">
        <v>332</v>
      </c>
      <c r="I282" s="142" t="s">
        <v>218</v>
      </c>
      <c r="J282" s="29" t="s">
        <v>333</v>
      </c>
      <c r="K282" s="18" t="s">
        <v>341</v>
      </c>
      <c r="L282" s="44"/>
      <c r="N282" s="258"/>
      <c r="O282" s="258">
        <v>0.1</v>
      </c>
      <c r="P282" s="258">
        <v>30</v>
      </c>
      <c r="Q282" s="258" t="s">
        <v>585</v>
      </c>
      <c r="R282" s="258"/>
      <c r="S282" s="349" t="str">
        <f>IF(U282=0,"",COUNTIF(S$13:S281,"&gt;0")+1)</f>
        <v/>
      </c>
      <c r="T282" s="349" t="str">
        <f>IF(U282=0,"",COUNTIF(T$13:T281,"&gt;0")+1)</f>
        <v/>
      </c>
      <c r="U282" s="258">
        <f t="shared" si="108"/>
        <v>0</v>
      </c>
      <c r="V282" s="258"/>
      <c r="W282" s="357" t="str">
        <f t="shared" si="110"/>
        <v/>
      </c>
      <c r="X282" s="258">
        <v>0.06</v>
      </c>
      <c r="Y282" s="258" t="str">
        <f t="shared" si="109"/>
        <v>YES</v>
      </c>
      <c r="Z282" s="258" t="str">
        <f t="shared" si="111"/>
        <v/>
      </c>
      <c r="AA282" s="258">
        <f t="shared" si="112"/>
        <v>0</v>
      </c>
      <c r="AF282" s="258"/>
      <c r="AG282" s="258"/>
      <c r="AH282" s="258"/>
      <c r="AI282" s="258"/>
      <c r="AJ282" s="258"/>
      <c r="AK282" s="258"/>
    </row>
    <row r="283" spans="1:37" hidden="1">
      <c r="A283" s="94" t="s">
        <v>514</v>
      </c>
      <c r="B283" s="261"/>
      <c r="C283" s="86" t="s">
        <v>363</v>
      </c>
      <c r="D283" s="100" t="s">
        <v>124</v>
      </c>
      <c r="E283" s="282"/>
      <c r="F283" s="34">
        <v>3</v>
      </c>
      <c r="G283" s="75"/>
      <c r="H283" s="48" t="s">
        <v>334</v>
      </c>
      <c r="I283" s="142" t="s">
        <v>219</v>
      </c>
      <c r="J283" s="29" t="s">
        <v>333</v>
      </c>
      <c r="K283" s="18" t="s">
        <v>341</v>
      </c>
      <c r="L283" s="44" t="s">
        <v>346</v>
      </c>
      <c r="N283" s="258"/>
      <c r="O283" s="258">
        <v>0.1</v>
      </c>
      <c r="P283" s="258">
        <v>30</v>
      </c>
      <c r="Q283" s="258" t="s">
        <v>585</v>
      </c>
      <c r="R283" s="258"/>
      <c r="S283" s="349" t="str">
        <f>IF(U283=0,"",COUNTIF(S$13:S282,"&gt;0")+1)</f>
        <v/>
      </c>
      <c r="T283" s="349" t="str">
        <f>IF(U283=0,"",COUNTIF(T$13:T282,"&gt;0")+1)</f>
        <v/>
      </c>
      <c r="U283" s="258">
        <f t="shared" si="108"/>
        <v>0</v>
      </c>
      <c r="V283" s="258"/>
      <c r="W283" s="357" t="str">
        <f t="shared" si="110"/>
        <v/>
      </c>
      <c r="X283" s="258">
        <v>7.0000000000000007E-2</v>
      </c>
      <c r="Y283" s="258" t="str">
        <f t="shared" si="109"/>
        <v>YES</v>
      </c>
      <c r="Z283" s="258" t="str">
        <f t="shared" si="111"/>
        <v/>
      </c>
      <c r="AA283" s="258">
        <f t="shared" si="112"/>
        <v>0</v>
      </c>
      <c r="AF283" s="258"/>
      <c r="AG283" s="258"/>
      <c r="AH283" s="258"/>
      <c r="AI283" s="258"/>
      <c r="AJ283" s="258"/>
      <c r="AK283" s="258"/>
    </row>
    <row r="284" spans="1:37" hidden="1">
      <c r="A284" s="94" t="s">
        <v>514</v>
      </c>
      <c r="B284" s="261"/>
      <c r="C284" s="86" t="s">
        <v>363</v>
      </c>
      <c r="D284" s="100" t="s">
        <v>125</v>
      </c>
      <c r="E284" s="275" t="s">
        <v>688</v>
      </c>
      <c r="F284" s="27">
        <v>1</v>
      </c>
      <c r="G284" s="27">
        <v>1</v>
      </c>
      <c r="H284" s="48" t="s">
        <v>335</v>
      </c>
      <c r="I284" s="142" t="s">
        <v>220</v>
      </c>
      <c r="J284" s="29" t="s">
        <v>336</v>
      </c>
      <c r="K284" s="18" t="s">
        <v>341</v>
      </c>
      <c r="L284" s="44"/>
      <c r="N284" s="258"/>
      <c r="O284" s="258">
        <v>0.1</v>
      </c>
      <c r="P284" s="258">
        <v>30</v>
      </c>
      <c r="Q284" s="258" t="s">
        <v>585</v>
      </c>
      <c r="R284" s="258"/>
      <c r="S284" s="349" t="str">
        <f>IF(U284=0,"",COUNTIF(S$13:S283,"&gt;0")+1)</f>
        <v/>
      </c>
      <c r="T284" s="349" t="str">
        <f>IF(U284=0,"",COUNTIF(T$13:T283,"&gt;0")+1)</f>
        <v/>
      </c>
      <c r="U284" s="258">
        <f t="shared" si="108"/>
        <v>0</v>
      </c>
      <c r="V284" s="258"/>
      <c r="W284" s="357" t="str">
        <f t="shared" si="110"/>
        <v/>
      </c>
      <c r="X284" s="258">
        <v>0.08</v>
      </c>
      <c r="Y284" s="258" t="str">
        <f t="shared" si="109"/>
        <v>YES</v>
      </c>
      <c r="Z284" s="258" t="str">
        <f t="shared" si="111"/>
        <v/>
      </c>
      <c r="AA284" s="258">
        <f t="shared" si="112"/>
        <v>0</v>
      </c>
      <c r="AF284" s="258"/>
      <c r="AG284" s="258"/>
      <c r="AH284" s="258"/>
      <c r="AI284" s="258"/>
      <c r="AJ284" s="258"/>
      <c r="AK284" s="258"/>
    </row>
    <row r="285" spans="1:37" hidden="1">
      <c r="A285" s="94" t="s">
        <v>514</v>
      </c>
      <c r="B285" s="261"/>
      <c r="C285" s="86" t="s">
        <v>363</v>
      </c>
      <c r="D285" s="100" t="s">
        <v>126</v>
      </c>
      <c r="E285" s="275" t="s">
        <v>688</v>
      </c>
      <c r="F285" s="27">
        <v>1</v>
      </c>
      <c r="G285" s="33">
        <v>2</v>
      </c>
      <c r="H285" s="48" t="s">
        <v>337</v>
      </c>
      <c r="I285" s="142" t="s">
        <v>221</v>
      </c>
      <c r="J285" s="29" t="s">
        <v>338</v>
      </c>
      <c r="K285" s="18" t="s">
        <v>341</v>
      </c>
      <c r="L285" s="44"/>
      <c r="N285" s="258"/>
      <c r="O285" s="258">
        <v>0.1</v>
      </c>
      <c r="P285" s="258">
        <v>30</v>
      </c>
      <c r="Q285" s="258" t="s">
        <v>585</v>
      </c>
      <c r="R285" s="258"/>
      <c r="S285" s="349" t="str">
        <f>IF(U285=0,"",COUNTIF(S$13:S284,"&gt;0")+1)</f>
        <v/>
      </c>
      <c r="T285" s="349" t="str">
        <f>IF(U285=0,"",COUNTIF(T$13:T284,"&gt;0")+1)</f>
        <v/>
      </c>
      <c r="U285" s="258">
        <f t="shared" si="108"/>
        <v>0</v>
      </c>
      <c r="V285" s="258"/>
      <c r="W285" s="357" t="str">
        <f t="shared" si="110"/>
        <v/>
      </c>
      <c r="X285" s="258">
        <v>0.09</v>
      </c>
      <c r="Y285" s="258" t="str">
        <f t="shared" si="109"/>
        <v>YES</v>
      </c>
      <c r="Z285" s="258" t="str">
        <f t="shared" si="111"/>
        <v/>
      </c>
      <c r="AA285" s="258">
        <f t="shared" si="112"/>
        <v>0</v>
      </c>
      <c r="AF285" s="258"/>
      <c r="AG285" s="258"/>
      <c r="AH285" s="258"/>
      <c r="AI285" s="258"/>
      <c r="AJ285" s="258"/>
      <c r="AK285" s="258"/>
    </row>
    <row r="286" spans="1:37">
      <c r="A286" s="95" t="s">
        <v>513</v>
      </c>
      <c r="B286" s="261"/>
      <c r="C286" s="86" t="s">
        <v>363</v>
      </c>
      <c r="D286" s="100" t="s">
        <v>127</v>
      </c>
      <c r="E286" s="282"/>
      <c r="F286" s="27">
        <v>1</v>
      </c>
      <c r="G286" s="33">
        <v>2</v>
      </c>
      <c r="H286" s="48" t="s">
        <v>339</v>
      </c>
      <c r="I286" s="142" t="s">
        <v>222</v>
      </c>
      <c r="J286" s="29" t="s">
        <v>340</v>
      </c>
      <c r="K286" s="18" t="s">
        <v>341</v>
      </c>
      <c r="L286" s="44"/>
      <c r="N286" s="258"/>
      <c r="O286" s="258">
        <v>0.1</v>
      </c>
      <c r="P286" s="258">
        <v>30</v>
      </c>
      <c r="Q286" s="258" t="s">
        <v>585</v>
      </c>
      <c r="R286" s="258">
        <v>23</v>
      </c>
      <c r="S286" s="349" t="str">
        <f>IF(U286=0,"",COUNTIF(S$13:S285,"&gt;0")+1)</f>
        <v/>
      </c>
      <c r="T286" s="349" t="str">
        <f>IF(U286=0,"",COUNTIF(T$13:T285,"&gt;0")+1)</f>
        <v/>
      </c>
      <c r="U286" s="258">
        <f t="shared" si="108"/>
        <v>0</v>
      </c>
      <c r="V286" s="258"/>
      <c r="W286" s="357">
        <f t="shared" si="110"/>
        <v>3.6</v>
      </c>
      <c r="X286" s="258">
        <v>0.1</v>
      </c>
      <c r="Y286" s="258" t="str">
        <f>IF(A286="N","YES","")</f>
        <v/>
      </c>
      <c r="Z286" s="258">
        <f>IFERROR(RANK(W286,W$277:W$286,1),"")</f>
        <v>2</v>
      </c>
      <c r="AA286" s="258">
        <f t="shared" si="112"/>
        <v>0</v>
      </c>
      <c r="AF286" s="258"/>
      <c r="AG286" s="258"/>
      <c r="AH286" s="258"/>
      <c r="AI286" s="258"/>
      <c r="AJ286" s="258"/>
      <c r="AK286" s="258"/>
    </row>
    <row r="287" spans="1:37">
      <c r="A287" s="43"/>
      <c r="B287" s="130">
        <f>SUM(B276:B286)</f>
        <v>0</v>
      </c>
      <c r="C287" s="86" t="s">
        <v>363</v>
      </c>
      <c r="D287" s="55" t="s">
        <v>562</v>
      </c>
      <c r="E287" s="284"/>
      <c r="F287" s="15"/>
      <c r="G287" s="20"/>
      <c r="H287" s="65"/>
      <c r="I287" s="19"/>
      <c r="J287" s="20"/>
      <c r="K287" s="21"/>
      <c r="L287" s="43"/>
      <c r="N287" s="258"/>
      <c r="O287" s="258"/>
      <c r="P287" s="258"/>
      <c r="Q287" s="258" t="s">
        <v>585</v>
      </c>
      <c r="R287" s="258"/>
      <c r="S287" s="349" t="str">
        <f>IF(U287=0,"",COUNTIF(S$13:S286,"&gt;0")+1)</f>
        <v/>
      </c>
      <c r="T287" s="258"/>
      <c r="U287" s="258">
        <f>B287</f>
        <v>0</v>
      </c>
      <c r="V287" s="258"/>
      <c r="W287" s="258"/>
      <c r="AA287" s="258">
        <f>SUM(AA277:AA286)</f>
        <v>0</v>
      </c>
      <c r="AF287" s="258"/>
      <c r="AG287" s="258"/>
      <c r="AH287" s="258"/>
      <c r="AI287" s="258"/>
      <c r="AJ287" s="258"/>
      <c r="AK287" s="258"/>
    </row>
    <row r="288" spans="1:37">
      <c r="A288" s="43"/>
      <c r="B288" s="131"/>
      <c r="H288" s="68"/>
      <c r="L288" s="43"/>
      <c r="N288" s="258"/>
      <c r="O288" s="258"/>
      <c r="P288" s="258"/>
      <c r="Q288" s="258"/>
      <c r="R288" s="258"/>
      <c r="S288" s="258"/>
      <c r="T288" s="258"/>
      <c r="U288" s="258"/>
      <c r="V288" s="258"/>
      <c r="W288" s="258"/>
      <c r="AF288" s="258"/>
      <c r="AG288" s="258"/>
      <c r="AH288" s="258"/>
      <c r="AI288" s="258"/>
      <c r="AJ288" s="258"/>
      <c r="AK288" s="258"/>
    </row>
    <row r="289" spans="1:37" ht="15" hidden="1" customHeight="1">
      <c r="A289" s="154"/>
      <c r="B289" s="390" t="s">
        <v>713</v>
      </c>
      <c r="C289" s="390"/>
      <c r="D289" s="390"/>
      <c r="E289" s="390"/>
      <c r="F289" s="390"/>
      <c r="G289" s="390"/>
      <c r="H289" s="68"/>
      <c r="L289" s="43"/>
      <c r="N289" s="258"/>
      <c r="O289" s="258"/>
      <c r="P289" s="258"/>
      <c r="Q289" s="258"/>
      <c r="R289" s="258"/>
      <c r="S289" s="258"/>
      <c r="T289" s="258"/>
      <c r="U289" s="258"/>
      <c r="V289" s="258"/>
      <c r="W289" s="258"/>
      <c r="AF289" s="258"/>
      <c r="AG289" s="258"/>
      <c r="AH289" s="258"/>
      <c r="AI289" s="258"/>
      <c r="AJ289" s="258"/>
      <c r="AK289" s="258"/>
    </row>
    <row r="290" spans="1:37" ht="15" hidden="1" customHeight="1">
      <c r="A290" s="155"/>
      <c r="B290" s="397"/>
      <c r="C290" s="397"/>
      <c r="D290" s="397"/>
      <c r="E290" s="397"/>
      <c r="F290" s="397"/>
      <c r="G290" s="397"/>
      <c r="H290" s="68"/>
      <c r="L290" s="43"/>
      <c r="N290" s="258"/>
      <c r="O290" s="258"/>
      <c r="P290" s="258"/>
      <c r="Q290" s="258"/>
      <c r="R290" s="258"/>
      <c r="S290" s="258"/>
      <c r="T290" s="258"/>
      <c r="U290" s="258"/>
      <c r="V290" s="258"/>
      <c r="W290" s="258"/>
      <c r="AF290" s="258"/>
      <c r="AG290" s="258"/>
      <c r="AH290" s="258"/>
      <c r="AI290" s="258"/>
      <c r="AJ290" s="258"/>
      <c r="AK290" s="258"/>
    </row>
    <row r="291" spans="1:37" hidden="1">
      <c r="A291" s="97" t="s">
        <v>592</v>
      </c>
      <c r="B291" s="391" t="s">
        <v>347</v>
      </c>
      <c r="C291" s="391" t="s">
        <v>348</v>
      </c>
      <c r="D291" s="395" t="s">
        <v>349</v>
      </c>
      <c r="E291" s="391" t="s">
        <v>688</v>
      </c>
      <c r="F291" s="88" t="s">
        <v>571</v>
      </c>
      <c r="G291" s="88" t="s">
        <v>376</v>
      </c>
      <c r="H291" s="395" t="s">
        <v>351</v>
      </c>
      <c r="I291" s="391" t="s">
        <v>350</v>
      </c>
      <c r="J291" s="395" t="s">
        <v>352</v>
      </c>
      <c r="K291" s="391" t="s">
        <v>344</v>
      </c>
      <c r="L291" s="43"/>
      <c r="N291" s="258"/>
      <c r="O291" s="258"/>
      <c r="P291" s="258"/>
      <c r="Q291" s="258"/>
      <c r="R291" s="258"/>
      <c r="S291" s="258"/>
      <c r="T291" s="258"/>
      <c r="U291" s="258"/>
      <c r="V291" s="258"/>
      <c r="W291" s="258"/>
      <c r="AF291" s="258"/>
      <c r="AG291" s="258"/>
      <c r="AH291" s="258"/>
      <c r="AI291" s="258"/>
      <c r="AJ291" s="258"/>
      <c r="AK291" s="258"/>
    </row>
    <row r="292" spans="1:37" hidden="1">
      <c r="A292" s="79" t="s">
        <v>591</v>
      </c>
      <c r="B292" s="392"/>
      <c r="C292" s="392"/>
      <c r="D292" s="396"/>
      <c r="E292" s="392"/>
      <c r="F292" s="78" t="s">
        <v>375</v>
      </c>
      <c r="G292" s="78" t="s">
        <v>377</v>
      </c>
      <c r="H292" s="396"/>
      <c r="I292" s="392"/>
      <c r="J292" s="396"/>
      <c r="K292" s="392"/>
      <c r="L292" s="43"/>
      <c r="N292" s="258"/>
      <c r="O292" s="258"/>
      <c r="P292" s="258"/>
      <c r="Q292" s="258"/>
      <c r="R292" s="258"/>
      <c r="S292" s="258"/>
      <c r="T292" s="258"/>
      <c r="U292" s="258"/>
      <c r="V292" s="258"/>
      <c r="W292" s="258"/>
      <c r="Y292" s="258" t="e">
        <f>B293-X293*Y293</f>
        <v>#DIV/0!</v>
      </c>
      <c r="AF292" s="258"/>
      <c r="AG292" s="258"/>
      <c r="AH292" s="258"/>
      <c r="AI292" s="258"/>
      <c r="AJ292" s="258"/>
      <c r="AK292" s="258"/>
    </row>
    <row r="293" spans="1:37" hidden="1">
      <c r="A293" s="75"/>
      <c r="B293" s="261"/>
      <c r="C293" s="86" t="s">
        <v>525</v>
      </c>
      <c r="D293" s="101" t="s">
        <v>426</v>
      </c>
      <c r="E293" s="285"/>
      <c r="F293" s="75"/>
      <c r="G293" s="75"/>
      <c r="H293" s="29"/>
      <c r="I293" s="37"/>
      <c r="J293" s="29" t="s">
        <v>427</v>
      </c>
      <c r="K293" s="18">
        <v>4</v>
      </c>
      <c r="L293" s="43"/>
      <c r="N293" s="258"/>
      <c r="O293" s="258"/>
      <c r="P293" s="258"/>
      <c r="Q293" s="258"/>
      <c r="R293" s="258"/>
      <c r="S293" s="349"/>
      <c r="T293" s="349"/>
      <c r="U293" s="258">
        <f>B293</f>
        <v>0</v>
      </c>
      <c r="V293" s="258"/>
      <c r="W293" s="258"/>
      <c r="X293" s="258">
        <f>COUNT(W294:W297)</f>
        <v>0</v>
      </c>
      <c r="Y293" s="258" t="e">
        <f>ROUNDDOWN(B293/X293,0)</f>
        <v>#DIV/0!</v>
      </c>
      <c r="AF293" s="258"/>
      <c r="AG293" s="258"/>
      <c r="AH293" s="258"/>
      <c r="AI293" s="258"/>
      <c r="AJ293" s="258"/>
      <c r="AK293" s="258"/>
    </row>
    <row r="294" spans="1:37" hidden="1">
      <c r="A294" s="94" t="s">
        <v>514</v>
      </c>
      <c r="B294" s="261"/>
      <c r="C294" s="86" t="s">
        <v>525</v>
      </c>
      <c r="D294" s="102" t="s">
        <v>428</v>
      </c>
      <c r="E294" s="286"/>
      <c r="F294" s="27">
        <v>1</v>
      </c>
      <c r="G294" s="33">
        <v>2</v>
      </c>
      <c r="H294" s="39" t="s">
        <v>506</v>
      </c>
      <c r="I294" s="138">
        <v>5021353014174</v>
      </c>
      <c r="J294" s="29" t="s">
        <v>429</v>
      </c>
      <c r="K294" s="18">
        <v>4</v>
      </c>
      <c r="L294" s="43"/>
      <c r="N294" s="258"/>
      <c r="O294" s="258">
        <v>8.3000000000000004E-2</v>
      </c>
      <c r="P294" s="258">
        <v>30</v>
      </c>
      <c r="Q294" s="258" t="s">
        <v>425</v>
      </c>
      <c r="R294" s="258"/>
      <c r="S294" s="349" t="str">
        <f>IF(U294=0,"",COUNTIF(S$13:S293,"&gt;0")+1)</f>
        <v/>
      </c>
      <c r="T294" s="349" t="str">
        <f>IF(U294=0,"",COUNTIF(T$13:T293,"&gt;0")+1)</f>
        <v/>
      </c>
      <c r="U294" s="258">
        <f>B294+X294</f>
        <v>0</v>
      </c>
      <c r="V294" s="258"/>
      <c r="W294" s="258" t="str">
        <f>IF(A294="Y",1,"")</f>
        <v/>
      </c>
      <c r="X294" s="258">
        <f>IF(W294&lt;&gt;"",Y$293+IF(W294&lt;=Y$292,1,0),0)</f>
        <v>0</v>
      </c>
      <c r="AF294" s="258"/>
      <c r="AG294" s="258"/>
      <c r="AH294" s="258"/>
      <c r="AI294" s="258"/>
      <c r="AJ294" s="258"/>
      <c r="AK294" s="258"/>
    </row>
    <row r="295" spans="1:37" hidden="1">
      <c r="A295" s="94" t="s">
        <v>514</v>
      </c>
      <c r="B295" s="261"/>
      <c r="C295" s="86" t="s">
        <v>525</v>
      </c>
      <c r="D295" s="102" t="s">
        <v>430</v>
      </c>
      <c r="E295" s="286"/>
      <c r="F295" s="27">
        <v>1</v>
      </c>
      <c r="G295" s="33">
        <v>2</v>
      </c>
      <c r="H295" s="135" t="s">
        <v>508</v>
      </c>
      <c r="I295" s="138">
        <v>5021353014181</v>
      </c>
      <c r="J295" s="29" t="s">
        <v>429</v>
      </c>
      <c r="K295" s="18">
        <v>4</v>
      </c>
      <c r="L295" s="43"/>
      <c r="N295" s="258"/>
      <c r="O295" s="258">
        <v>8.3000000000000004E-2</v>
      </c>
      <c r="P295" s="258">
        <v>30</v>
      </c>
      <c r="Q295" s="258" t="s">
        <v>425</v>
      </c>
      <c r="R295" s="258"/>
      <c r="S295" s="349" t="str">
        <f>IF(U295=0,"",COUNTIF(S$13:S294,"&gt;0")+1)</f>
        <v/>
      </c>
      <c r="T295" s="349" t="str">
        <f>IF(U295=0,"",COUNTIF(T$13:T294,"&gt;0")+1)</f>
        <v/>
      </c>
      <c r="U295" s="258">
        <f>B295+X295</f>
        <v>0</v>
      </c>
      <c r="V295" s="258"/>
      <c r="W295" s="258" t="str">
        <f>IF(A295="Y",W294+1,"")</f>
        <v/>
      </c>
      <c r="X295" s="258">
        <f t="shared" ref="X295:X297" si="113">IF(W295&lt;&gt;"",Y$293+IF(W295&lt;=Y$292,1,0),0)</f>
        <v>0</v>
      </c>
      <c r="AF295" s="258"/>
      <c r="AG295" s="258"/>
      <c r="AH295" s="258"/>
      <c r="AI295" s="258"/>
      <c r="AJ295" s="258"/>
      <c r="AK295" s="258"/>
    </row>
    <row r="296" spans="1:37" hidden="1">
      <c r="A296" s="94" t="s">
        <v>514</v>
      </c>
      <c r="B296" s="261"/>
      <c r="C296" s="86" t="s">
        <v>525</v>
      </c>
      <c r="D296" s="102" t="s">
        <v>431</v>
      </c>
      <c r="E296" s="286"/>
      <c r="F296" s="27">
        <v>1</v>
      </c>
      <c r="G296" s="33">
        <v>2</v>
      </c>
      <c r="H296" s="134" t="s">
        <v>507</v>
      </c>
      <c r="I296" s="138">
        <v>5021353014204</v>
      </c>
      <c r="J296" s="29" t="s">
        <v>429</v>
      </c>
      <c r="K296" s="18">
        <v>4</v>
      </c>
      <c r="L296" s="43"/>
      <c r="N296" s="258"/>
      <c r="O296" s="258">
        <v>8.3000000000000004E-2</v>
      </c>
      <c r="P296" s="258">
        <v>30</v>
      </c>
      <c r="Q296" s="258" t="s">
        <v>425</v>
      </c>
      <c r="R296" s="258"/>
      <c r="S296" s="349" t="str">
        <f>IF(U296=0,"",COUNTIF(S$13:S295,"&gt;0")+1)</f>
        <v/>
      </c>
      <c r="T296" s="349" t="str">
        <f>IF(U296=0,"",COUNTIF(T$13:T295,"&gt;0")+1)</f>
        <v/>
      </c>
      <c r="U296" s="258">
        <f>B296+X296</f>
        <v>0</v>
      </c>
      <c r="V296" s="258"/>
      <c r="W296" s="258" t="str">
        <f>IF(A296="Y",COUNT(W294:W295)+1,"")</f>
        <v/>
      </c>
      <c r="X296" s="258">
        <f t="shared" si="113"/>
        <v>0</v>
      </c>
      <c r="AF296" s="258"/>
      <c r="AG296" s="258"/>
      <c r="AH296" s="258"/>
      <c r="AI296" s="258"/>
      <c r="AJ296" s="258"/>
      <c r="AK296" s="258"/>
    </row>
    <row r="297" spans="1:37" hidden="1">
      <c r="A297" s="94" t="s">
        <v>514</v>
      </c>
      <c r="B297" s="261"/>
      <c r="C297" s="86" t="s">
        <v>525</v>
      </c>
      <c r="D297" s="102" t="s">
        <v>432</v>
      </c>
      <c r="E297" s="286"/>
      <c r="F297" s="27">
        <v>1</v>
      </c>
      <c r="G297" s="33">
        <v>2</v>
      </c>
      <c r="H297" s="136" t="s">
        <v>509</v>
      </c>
      <c r="I297" s="138">
        <v>5021353014198</v>
      </c>
      <c r="J297" s="29" t="s">
        <v>429</v>
      </c>
      <c r="K297" s="18">
        <v>4</v>
      </c>
      <c r="L297" s="43"/>
      <c r="N297" s="258"/>
      <c r="O297" s="258">
        <v>8.3000000000000004E-2</v>
      </c>
      <c r="P297" s="258">
        <v>30</v>
      </c>
      <c r="Q297" s="258" t="s">
        <v>425</v>
      </c>
      <c r="R297" s="258"/>
      <c r="S297" s="349" t="str">
        <f>IF(U297=0,"",COUNTIF(S$13:S296,"&gt;0")+1)</f>
        <v/>
      </c>
      <c r="T297" s="349" t="str">
        <f>IF(U297=0,"",COUNTIF(T$13:T296,"&gt;0")+1)</f>
        <v/>
      </c>
      <c r="U297" s="258">
        <f>B297+X297</f>
        <v>0</v>
      </c>
      <c r="V297" s="258"/>
      <c r="W297" s="258" t="str">
        <f>IF(A297="Y",COUNT(W294:W296)+1,"")</f>
        <v/>
      </c>
      <c r="X297" s="258">
        <f t="shared" si="113"/>
        <v>0</v>
      </c>
      <c r="AF297" s="258"/>
      <c r="AG297" s="258"/>
      <c r="AH297" s="258"/>
      <c r="AI297" s="258"/>
      <c r="AJ297" s="258"/>
      <c r="AK297" s="258"/>
    </row>
    <row r="298" spans="1:37" hidden="1">
      <c r="A298" s="43"/>
      <c r="B298" s="130">
        <f>SUM(B293:B297)</f>
        <v>0</v>
      </c>
      <c r="C298" s="86" t="s">
        <v>525</v>
      </c>
      <c r="D298" s="56" t="s">
        <v>562</v>
      </c>
      <c r="E298" s="287"/>
      <c r="H298" s="68"/>
      <c r="L298" s="43"/>
      <c r="N298" s="258"/>
      <c r="O298" s="258"/>
      <c r="P298" s="258"/>
      <c r="Q298" s="258" t="s">
        <v>425</v>
      </c>
      <c r="R298" s="258"/>
      <c r="S298" s="349" t="str">
        <f>IF(U298=0,"",COUNTIF(S$13:S297,"&gt;0")+1)</f>
        <v/>
      </c>
      <c r="T298" s="258"/>
      <c r="U298" s="258">
        <f>B298</f>
        <v>0</v>
      </c>
      <c r="V298" s="258"/>
      <c r="W298" s="258"/>
      <c r="AF298" s="258"/>
      <c r="AG298" s="258"/>
      <c r="AH298" s="258"/>
      <c r="AI298" s="258"/>
      <c r="AJ298" s="258"/>
      <c r="AK298" s="258"/>
    </row>
    <row r="299" spans="1:37" hidden="1">
      <c r="A299" s="43"/>
      <c r="B299" s="131"/>
      <c r="C299" s="36"/>
      <c r="D299" s="47"/>
      <c r="E299" s="287"/>
      <c r="H299" s="68"/>
      <c r="L299" s="43"/>
      <c r="N299" s="258"/>
      <c r="O299" s="258"/>
      <c r="P299" s="258"/>
      <c r="Q299" s="258"/>
      <c r="R299" s="258"/>
      <c r="S299" s="349"/>
      <c r="T299" s="258"/>
      <c r="U299" s="258"/>
      <c r="V299" s="258"/>
      <c r="W299" s="258"/>
      <c r="AF299" s="258"/>
      <c r="AG299" s="258"/>
      <c r="AH299" s="258"/>
      <c r="AI299" s="258"/>
      <c r="AJ299" s="258"/>
      <c r="AK299" s="258"/>
    </row>
    <row r="300" spans="1:37" ht="15" customHeight="1">
      <c r="A300" s="154"/>
      <c r="B300" s="390" t="s">
        <v>809</v>
      </c>
      <c r="C300" s="390"/>
      <c r="D300" s="390"/>
      <c r="E300" s="390"/>
      <c r="F300" s="390"/>
      <c r="G300" s="390"/>
      <c r="H300" s="390"/>
      <c r="L300" s="43"/>
      <c r="N300" s="258"/>
      <c r="O300" s="258"/>
      <c r="P300" s="258"/>
      <c r="Q300" s="258"/>
      <c r="R300" s="258"/>
      <c r="S300" s="349"/>
      <c r="T300" s="258"/>
      <c r="U300" s="258"/>
      <c r="V300" s="258"/>
      <c r="W300" s="258"/>
      <c r="AF300" s="258"/>
      <c r="AG300" s="258"/>
      <c r="AH300" s="258"/>
      <c r="AI300" s="258"/>
      <c r="AJ300" s="258"/>
      <c r="AK300" s="258"/>
    </row>
    <row r="301" spans="1:37" ht="15" customHeight="1">
      <c r="A301" s="155"/>
      <c r="B301" s="397"/>
      <c r="C301" s="397"/>
      <c r="D301" s="397"/>
      <c r="E301" s="397"/>
      <c r="F301" s="397"/>
      <c r="G301" s="397"/>
      <c r="H301" s="397"/>
      <c r="L301" s="43"/>
      <c r="N301" s="258"/>
      <c r="O301" s="258"/>
      <c r="P301" s="258"/>
      <c r="Q301" s="258"/>
      <c r="R301" s="258"/>
      <c r="S301" s="349"/>
      <c r="T301" s="258"/>
      <c r="U301" s="258"/>
      <c r="V301" s="258"/>
      <c r="W301" s="258"/>
      <c r="AF301" s="258"/>
      <c r="AG301" s="258"/>
      <c r="AH301" s="258"/>
      <c r="AI301" s="258"/>
      <c r="AJ301" s="258"/>
      <c r="AK301" s="258"/>
    </row>
    <row r="302" spans="1:37">
      <c r="A302" s="97" t="s">
        <v>592</v>
      </c>
      <c r="B302" s="391" t="s">
        <v>347</v>
      </c>
      <c r="C302" s="391" t="s">
        <v>348</v>
      </c>
      <c r="D302" s="395" t="s">
        <v>349</v>
      </c>
      <c r="E302" s="269"/>
      <c r="F302" s="88" t="s">
        <v>571</v>
      </c>
      <c r="G302" s="88" t="s">
        <v>376</v>
      </c>
      <c r="H302" s="391" t="s">
        <v>604</v>
      </c>
      <c r="I302" s="391" t="s">
        <v>350</v>
      </c>
      <c r="J302" s="395" t="s">
        <v>352</v>
      </c>
      <c r="K302" s="391" t="s">
        <v>344</v>
      </c>
      <c r="L302" s="43"/>
      <c r="N302" s="258"/>
      <c r="O302" s="258"/>
      <c r="P302" s="258"/>
      <c r="Q302" s="258"/>
      <c r="R302" s="258"/>
      <c r="S302" s="349"/>
      <c r="T302" s="258"/>
      <c r="U302" s="258"/>
      <c r="V302" s="258"/>
      <c r="W302" s="258"/>
      <c r="AF302" s="258"/>
      <c r="AG302" s="258"/>
      <c r="AH302" s="258"/>
      <c r="AI302" s="258"/>
      <c r="AJ302" s="258"/>
      <c r="AK302" s="258"/>
    </row>
    <row r="303" spans="1:37">
      <c r="A303" s="79" t="s">
        <v>591</v>
      </c>
      <c r="B303" s="392"/>
      <c r="C303" s="392"/>
      <c r="D303" s="396"/>
      <c r="E303" s="87"/>
      <c r="F303" s="78" t="s">
        <v>375</v>
      </c>
      <c r="G303" s="78" t="s">
        <v>377</v>
      </c>
      <c r="H303" s="392"/>
      <c r="I303" s="392"/>
      <c r="J303" s="396"/>
      <c r="K303" s="392"/>
      <c r="L303" s="43"/>
      <c r="N303" s="258"/>
      <c r="O303" s="258"/>
      <c r="P303" s="258"/>
      <c r="Q303" s="258"/>
      <c r="R303" s="258"/>
      <c r="S303" s="258"/>
      <c r="T303" s="258"/>
      <c r="U303" s="258"/>
      <c r="V303" s="258"/>
      <c r="W303" s="258"/>
      <c r="AF303" s="258"/>
      <c r="AG303" s="258"/>
      <c r="AH303" s="258"/>
      <c r="AI303" s="258"/>
      <c r="AJ303" s="258"/>
      <c r="AK303" s="258"/>
    </row>
    <row r="304" spans="1:37" hidden="1">
      <c r="A304" s="75"/>
      <c r="B304" s="130"/>
      <c r="C304" s="86" t="s">
        <v>525</v>
      </c>
      <c r="D304" s="103" t="s">
        <v>607</v>
      </c>
      <c r="E304" s="288"/>
      <c r="F304" s="28"/>
      <c r="G304" s="75"/>
      <c r="H304" s="69"/>
      <c r="I304" s="42"/>
      <c r="J304" s="151" t="s">
        <v>606</v>
      </c>
      <c r="K304" s="28"/>
      <c r="L304" s="43"/>
      <c r="N304" s="258"/>
      <c r="O304" s="258"/>
      <c r="P304" s="258"/>
      <c r="Q304" s="258"/>
      <c r="R304" s="258"/>
      <c r="S304" s="258"/>
      <c r="T304" s="258"/>
      <c r="U304" s="258"/>
      <c r="V304" s="258"/>
      <c r="W304" s="258"/>
      <c r="AF304" s="258"/>
      <c r="AG304" s="258"/>
      <c r="AH304" s="258"/>
      <c r="AI304" s="258"/>
      <c r="AJ304" s="258"/>
      <c r="AK304" s="258"/>
    </row>
    <row r="305" spans="1:37">
      <c r="A305" s="95" t="s">
        <v>513</v>
      </c>
      <c r="B305" s="261"/>
      <c r="C305" s="86" t="s">
        <v>525</v>
      </c>
      <c r="D305" s="103" t="s">
        <v>810</v>
      </c>
      <c r="E305" s="275" t="s">
        <v>688</v>
      </c>
      <c r="F305" s="27">
        <v>1</v>
      </c>
      <c r="G305" s="27">
        <v>1</v>
      </c>
      <c r="H305" s="150" t="s">
        <v>605</v>
      </c>
      <c r="I305" s="443" t="s">
        <v>814</v>
      </c>
      <c r="J305" s="70" t="s">
        <v>812</v>
      </c>
      <c r="K305" s="18">
        <v>4</v>
      </c>
      <c r="L305" s="43"/>
      <c r="N305" s="258"/>
      <c r="O305" s="258">
        <v>8.3000000000000004E-2</v>
      </c>
      <c r="P305" s="258">
        <v>30</v>
      </c>
      <c r="Q305" s="258" t="s">
        <v>596</v>
      </c>
      <c r="R305" s="258">
        <v>6</v>
      </c>
      <c r="S305" s="349" t="str">
        <f>IF(U305=0,"",COUNTIF(S$13:S303,"&gt;0")+1)</f>
        <v/>
      </c>
      <c r="T305" s="349" t="str">
        <f>IF(U305=0,"",COUNTIF(T$13:T303,"&gt;0")+1)</f>
        <v/>
      </c>
      <c r="U305" s="258">
        <f>B305</f>
        <v>0</v>
      </c>
      <c r="V305" s="258"/>
      <c r="W305" s="258"/>
      <c r="AF305" s="258"/>
      <c r="AG305" s="258"/>
      <c r="AH305" s="258"/>
      <c r="AI305" s="258"/>
      <c r="AJ305" s="258"/>
      <c r="AK305" s="258"/>
    </row>
    <row r="306" spans="1:37">
      <c r="A306" s="95" t="s">
        <v>513</v>
      </c>
      <c r="B306" s="261"/>
      <c r="C306" s="86" t="s">
        <v>525</v>
      </c>
      <c r="D306" s="100" t="s">
        <v>811</v>
      </c>
      <c r="E306" s="275" t="s">
        <v>688</v>
      </c>
      <c r="F306" s="27">
        <v>1</v>
      </c>
      <c r="G306" s="27">
        <v>1</v>
      </c>
      <c r="H306" s="39" t="s">
        <v>506</v>
      </c>
      <c r="I306" s="443" t="s">
        <v>814</v>
      </c>
      <c r="J306" s="70" t="s">
        <v>505</v>
      </c>
      <c r="K306" s="18">
        <v>4</v>
      </c>
      <c r="L306" s="43"/>
      <c r="N306" s="258"/>
      <c r="O306" s="258">
        <v>8.3000000000000004E-2</v>
      </c>
      <c r="P306" s="258">
        <v>30</v>
      </c>
      <c r="Q306" s="258" t="s">
        <v>596</v>
      </c>
      <c r="R306" s="258">
        <v>7</v>
      </c>
      <c r="S306" s="349" t="str">
        <f>IF(U306=0,"",COUNTIF(S$13:S305,"&gt;0")+1)</f>
        <v/>
      </c>
      <c r="T306" s="349" t="str">
        <f>IF(U306=0,"",COUNTIF(T$13:T305,"&gt;0")+1)</f>
        <v/>
      </c>
      <c r="U306" s="258">
        <f>B306</f>
        <v>0</v>
      </c>
      <c r="V306" s="258"/>
      <c r="W306" s="258"/>
      <c r="AF306" s="258"/>
      <c r="AG306" s="258"/>
      <c r="AH306" s="258"/>
      <c r="AI306" s="258"/>
      <c r="AJ306" s="258"/>
      <c r="AK306" s="258"/>
    </row>
    <row r="307" spans="1:37">
      <c r="A307" s="95" t="s">
        <v>513</v>
      </c>
      <c r="B307" s="261"/>
      <c r="C307" s="86" t="s">
        <v>525</v>
      </c>
      <c r="D307" s="83" t="s">
        <v>434</v>
      </c>
      <c r="E307" s="275" t="s">
        <v>688</v>
      </c>
      <c r="F307" s="27">
        <v>1</v>
      </c>
      <c r="G307" s="27">
        <v>1</v>
      </c>
      <c r="H307" s="134" t="s">
        <v>507</v>
      </c>
      <c r="I307" s="443" t="s">
        <v>814</v>
      </c>
      <c r="J307" s="29" t="s">
        <v>503</v>
      </c>
      <c r="K307" s="18">
        <v>4</v>
      </c>
      <c r="L307" s="43"/>
      <c r="N307" s="258"/>
      <c r="O307" s="258">
        <v>8.3000000000000004E-2</v>
      </c>
      <c r="P307" s="258">
        <v>30</v>
      </c>
      <c r="Q307" s="258" t="s">
        <v>596</v>
      </c>
      <c r="R307" s="258">
        <v>8</v>
      </c>
      <c r="S307" s="349" t="str">
        <f>IF(U307=0,"",COUNTIF(S$13:S306,"&gt;0")+1)</f>
        <v/>
      </c>
      <c r="T307" s="349" t="str">
        <f>IF(U307=0,"",COUNTIF(T$13:T306,"&gt;0")+1)</f>
        <v/>
      </c>
      <c r="U307" s="258">
        <f>B307</f>
        <v>0</v>
      </c>
      <c r="V307" s="258"/>
      <c r="W307" s="258"/>
      <c r="AF307" s="258"/>
      <c r="AG307" s="258"/>
      <c r="AH307" s="258"/>
      <c r="AI307" s="258"/>
      <c r="AJ307" s="258"/>
      <c r="AK307" s="258"/>
    </row>
    <row r="308" spans="1:37">
      <c r="A308" s="95" t="s">
        <v>513</v>
      </c>
      <c r="B308" s="261"/>
      <c r="C308" s="86" t="s">
        <v>525</v>
      </c>
      <c r="D308" s="100" t="s">
        <v>435</v>
      </c>
      <c r="E308" s="275" t="s">
        <v>688</v>
      </c>
      <c r="F308" s="27">
        <v>1</v>
      </c>
      <c r="G308" s="27">
        <v>1</v>
      </c>
      <c r="H308" s="136" t="s">
        <v>509</v>
      </c>
      <c r="I308" s="443" t="s">
        <v>814</v>
      </c>
      <c r="J308" s="29" t="s">
        <v>504</v>
      </c>
      <c r="K308" s="18">
        <v>4</v>
      </c>
      <c r="L308" s="43"/>
      <c r="N308" s="258"/>
      <c r="O308" s="258">
        <v>8.3000000000000004E-2</v>
      </c>
      <c r="P308" s="258">
        <v>30</v>
      </c>
      <c r="Q308" s="258" t="s">
        <v>596</v>
      </c>
      <c r="R308" s="258">
        <v>9</v>
      </c>
      <c r="S308" s="349" t="str">
        <f>IF(U308=0,"",COUNTIF(S$13:S307,"&gt;0")+1)</f>
        <v/>
      </c>
      <c r="T308" s="349" t="str">
        <f>IF(U308=0,"",COUNTIF(T$13:T307,"&gt;0")+1)</f>
        <v/>
      </c>
      <c r="U308" s="258">
        <f>B308</f>
        <v>0</v>
      </c>
      <c r="V308" s="258"/>
      <c r="W308" s="258"/>
      <c r="AF308" s="258"/>
      <c r="AG308" s="258"/>
      <c r="AH308" s="258"/>
      <c r="AI308" s="258"/>
      <c r="AJ308" s="258"/>
      <c r="AK308" s="258"/>
    </row>
    <row r="309" spans="1:37">
      <c r="A309" s="43"/>
      <c r="B309" s="130">
        <f>SUM(B305:B308)</f>
        <v>0</v>
      </c>
      <c r="C309" s="86" t="s">
        <v>525</v>
      </c>
      <c r="D309" s="56" t="s">
        <v>562</v>
      </c>
      <c r="E309" s="287"/>
      <c r="F309" s="15"/>
      <c r="H309" s="20"/>
      <c r="I309" s="57"/>
      <c r="K309" s="21"/>
      <c r="L309" s="43"/>
      <c r="N309" s="258"/>
      <c r="O309" s="258"/>
      <c r="P309" s="258"/>
      <c r="Q309" s="258" t="s">
        <v>596</v>
      </c>
      <c r="R309" s="258"/>
      <c r="S309" s="349" t="str">
        <f>IF(U309=0,"",COUNTIF(S$13:S308,"&gt;0")+1)</f>
        <v/>
      </c>
      <c r="T309" s="258"/>
      <c r="U309" s="258">
        <f>B309</f>
        <v>0</v>
      </c>
      <c r="V309" s="258"/>
      <c r="W309" s="258"/>
      <c r="AF309" s="258"/>
      <c r="AG309" s="258"/>
      <c r="AH309" s="258"/>
      <c r="AI309" s="258"/>
      <c r="AJ309" s="258"/>
      <c r="AK309" s="258"/>
    </row>
    <row r="310" spans="1:37">
      <c r="A310" s="43"/>
      <c r="B310" s="131"/>
      <c r="C310" s="36"/>
      <c r="D310" s="47"/>
      <c r="E310" s="287"/>
      <c r="F310" s="15"/>
      <c r="H310" s="20"/>
      <c r="I310" s="57"/>
      <c r="K310" s="21"/>
      <c r="L310" s="43"/>
      <c r="N310" s="258"/>
      <c r="O310" s="258"/>
      <c r="P310" s="258"/>
      <c r="Q310" s="258"/>
      <c r="R310" s="258"/>
      <c r="S310" s="349"/>
      <c r="T310" s="258"/>
      <c r="U310" s="258"/>
      <c r="V310" s="258"/>
      <c r="W310" s="258"/>
      <c r="AF310" s="258"/>
      <c r="AG310" s="258"/>
      <c r="AH310" s="258"/>
      <c r="AI310" s="258"/>
      <c r="AJ310" s="258"/>
      <c r="AK310" s="258"/>
    </row>
    <row r="311" spans="1:37" ht="15" customHeight="1">
      <c r="A311" s="154"/>
      <c r="B311" s="390" t="s">
        <v>762</v>
      </c>
      <c r="C311" s="390"/>
      <c r="D311" s="390"/>
      <c r="E311" s="390"/>
      <c r="F311" s="390"/>
      <c r="G311" s="390"/>
      <c r="H311" s="390"/>
      <c r="I311" s="57"/>
      <c r="K311" s="21"/>
      <c r="L311" s="43"/>
      <c r="N311" s="258"/>
      <c r="O311" s="258"/>
      <c r="P311" s="258"/>
      <c r="Q311" s="258"/>
      <c r="R311" s="258"/>
      <c r="S311" s="349"/>
      <c r="T311" s="258"/>
      <c r="U311" s="258"/>
      <c r="V311" s="258"/>
      <c r="W311" s="258"/>
      <c r="AF311" s="258"/>
      <c r="AG311" s="258"/>
      <c r="AH311" s="258"/>
      <c r="AI311" s="258"/>
      <c r="AJ311" s="258"/>
      <c r="AK311" s="258"/>
    </row>
    <row r="312" spans="1:37" ht="15" customHeight="1">
      <c r="A312" s="155"/>
      <c r="B312" s="397"/>
      <c r="C312" s="397"/>
      <c r="D312" s="397"/>
      <c r="E312" s="397"/>
      <c r="F312" s="397"/>
      <c r="G312" s="397"/>
      <c r="H312" s="397"/>
      <c r="I312" s="57"/>
      <c r="K312" s="21"/>
      <c r="L312" s="43"/>
      <c r="N312" s="258"/>
      <c r="O312" s="258"/>
      <c r="P312" s="258"/>
      <c r="Q312" s="258"/>
      <c r="R312" s="258"/>
      <c r="S312" s="349"/>
      <c r="T312" s="258"/>
      <c r="U312" s="258"/>
      <c r="V312" s="258"/>
      <c r="W312" s="258"/>
      <c r="AF312" s="258"/>
      <c r="AG312" s="258"/>
      <c r="AH312" s="258"/>
      <c r="AI312" s="258"/>
      <c r="AJ312" s="258"/>
      <c r="AK312" s="258"/>
    </row>
    <row r="313" spans="1:37">
      <c r="A313" s="97" t="s">
        <v>592</v>
      </c>
      <c r="B313" s="391" t="s">
        <v>347</v>
      </c>
      <c r="C313" s="391" t="s">
        <v>348</v>
      </c>
      <c r="D313" s="395" t="s">
        <v>349</v>
      </c>
      <c r="E313" s="269"/>
      <c r="F313" s="88" t="s">
        <v>571</v>
      </c>
      <c r="G313" s="88" t="s">
        <v>376</v>
      </c>
      <c r="H313" s="391" t="s">
        <v>604</v>
      </c>
      <c r="I313" s="391" t="s">
        <v>350</v>
      </c>
      <c r="J313" s="395" t="s">
        <v>352</v>
      </c>
      <c r="K313" s="391" t="s">
        <v>344</v>
      </c>
      <c r="L313" s="43"/>
      <c r="N313" s="258"/>
      <c r="O313" s="258"/>
      <c r="P313" s="258"/>
      <c r="Q313" s="258"/>
      <c r="R313" s="258"/>
      <c r="S313" s="349"/>
      <c r="T313" s="258"/>
      <c r="U313" s="258"/>
      <c r="V313" s="258"/>
      <c r="W313" s="258"/>
      <c r="AF313" s="258"/>
      <c r="AG313" s="258"/>
      <c r="AH313" s="258"/>
      <c r="AI313" s="258"/>
      <c r="AJ313" s="258"/>
      <c r="AK313" s="258"/>
    </row>
    <row r="314" spans="1:37">
      <c r="A314" s="79" t="s">
        <v>591</v>
      </c>
      <c r="B314" s="392"/>
      <c r="C314" s="392"/>
      <c r="D314" s="396"/>
      <c r="E314" s="87"/>
      <c r="F314" s="78" t="s">
        <v>375</v>
      </c>
      <c r="G314" s="78" t="s">
        <v>377</v>
      </c>
      <c r="H314" s="392"/>
      <c r="I314" s="392"/>
      <c r="J314" s="396"/>
      <c r="K314" s="392"/>
      <c r="L314" s="43"/>
      <c r="N314" s="258"/>
      <c r="O314" s="258"/>
      <c r="P314" s="258"/>
      <c r="Q314" s="258"/>
      <c r="R314" s="258"/>
      <c r="S314" s="258"/>
      <c r="T314" s="258"/>
      <c r="U314" s="258"/>
      <c r="V314" s="258"/>
      <c r="W314" s="258"/>
      <c r="X314" s="258">
        <f>B315+B20*6+B18*6</f>
        <v>0</v>
      </c>
      <c r="Y314" s="258">
        <f>X314-X315*Y315</f>
        <v>0</v>
      </c>
      <c r="AF314" s="258"/>
      <c r="AG314" s="258"/>
      <c r="AH314" s="258"/>
      <c r="AI314" s="258"/>
      <c r="AJ314" s="258"/>
      <c r="AK314" s="258"/>
    </row>
    <row r="315" spans="1:37">
      <c r="A315" s="95" t="s">
        <v>513</v>
      </c>
      <c r="B315" s="261"/>
      <c r="C315" s="86" t="s">
        <v>524</v>
      </c>
      <c r="D315" s="102" t="s">
        <v>426</v>
      </c>
      <c r="E315" s="286"/>
      <c r="F315" s="75"/>
      <c r="G315" s="75"/>
      <c r="H315" s="38"/>
      <c r="I315" s="137"/>
      <c r="J315" s="151" t="s">
        <v>606</v>
      </c>
      <c r="K315" s="18">
        <v>4</v>
      </c>
      <c r="L315" s="43"/>
      <c r="N315" s="258"/>
      <c r="O315" s="258">
        <v>7.0999999999999994E-2</v>
      </c>
      <c r="P315" s="258">
        <v>35</v>
      </c>
      <c r="Q315" s="258" t="s">
        <v>586</v>
      </c>
      <c r="R315" s="258"/>
      <c r="S315" s="349"/>
      <c r="T315" s="349"/>
      <c r="U315" s="258"/>
      <c r="V315" s="258"/>
      <c r="W315" s="258"/>
      <c r="X315" s="258">
        <f>COUNT(W316:W320)</f>
        <v>4</v>
      </c>
      <c r="Y315" s="258">
        <f>ROUNDDOWN(X314/X315,0)</f>
        <v>0</v>
      </c>
      <c r="AF315" s="258"/>
      <c r="AG315" s="258"/>
      <c r="AH315" s="258"/>
      <c r="AI315" s="258"/>
      <c r="AJ315" s="258"/>
      <c r="AK315" s="258"/>
    </row>
    <row r="316" spans="1:37">
      <c r="A316" s="95" t="s">
        <v>513</v>
      </c>
      <c r="B316" s="261"/>
      <c r="C316" s="86" t="s">
        <v>524</v>
      </c>
      <c r="D316" s="102" t="s">
        <v>428</v>
      </c>
      <c r="E316" s="275"/>
      <c r="F316" s="27">
        <v>1</v>
      </c>
      <c r="G316" s="27">
        <v>1</v>
      </c>
      <c r="H316" s="39" t="s">
        <v>506</v>
      </c>
      <c r="I316" s="138">
        <v>5021353014761</v>
      </c>
      <c r="J316" s="29" t="s">
        <v>429</v>
      </c>
      <c r="K316" s="18">
        <v>4</v>
      </c>
      <c r="L316" s="43"/>
      <c r="N316" s="258"/>
      <c r="O316" s="258">
        <v>7.0999999999999994E-2</v>
      </c>
      <c r="P316" s="258">
        <v>35</v>
      </c>
      <c r="Q316" s="258" t="s">
        <v>586</v>
      </c>
      <c r="R316" s="258">
        <v>1</v>
      </c>
      <c r="S316" s="349" t="str">
        <f>IF(U316=0,"",COUNTIF(S$13:S315,"&gt;0")+1)</f>
        <v/>
      </c>
      <c r="T316" s="349" t="str">
        <f>IF(U316=0,"",COUNTIF(T$13:T315,"&gt;0")+1)</f>
        <v/>
      </c>
      <c r="U316" s="258">
        <f>B316+X316</f>
        <v>0</v>
      </c>
      <c r="V316" s="258"/>
      <c r="W316" s="258">
        <f>IF(A316="Y",1,"")</f>
        <v>1</v>
      </c>
      <c r="X316" s="258">
        <f>IF(W316&lt;&gt;"",Y$315+IF(W316&lt;=Y$314,1,0),0)</f>
        <v>0</v>
      </c>
      <c r="AF316" s="258"/>
      <c r="AG316" s="258"/>
      <c r="AH316" s="258"/>
      <c r="AI316" s="258"/>
      <c r="AJ316" s="258"/>
      <c r="AK316" s="258"/>
    </row>
    <row r="317" spans="1:37">
      <c r="A317" s="95" t="s">
        <v>513</v>
      </c>
      <c r="B317" s="261"/>
      <c r="C317" s="86" t="s">
        <v>524</v>
      </c>
      <c r="D317" s="102" t="s">
        <v>430</v>
      </c>
      <c r="E317" s="275"/>
      <c r="F317" s="27">
        <v>1</v>
      </c>
      <c r="G317" s="27">
        <v>1</v>
      </c>
      <c r="H317" s="135" t="s">
        <v>508</v>
      </c>
      <c r="I317" s="138">
        <v>5021353014785</v>
      </c>
      <c r="J317" s="29" t="s">
        <v>429</v>
      </c>
      <c r="K317" s="18">
        <v>4</v>
      </c>
      <c r="L317" s="43"/>
      <c r="N317" s="258"/>
      <c r="O317" s="258">
        <v>7.0999999999999994E-2</v>
      </c>
      <c r="P317" s="258">
        <v>35</v>
      </c>
      <c r="Q317" s="258" t="s">
        <v>586</v>
      </c>
      <c r="R317" s="258">
        <v>2</v>
      </c>
      <c r="S317" s="349" t="str">
        <f>IF(U317=0,"",COUNTIF(S$13:S316,"&gt;0")+1)</f>
        <v/>
      </c>
      <c r="T317" s="349" t="str">
        <f>IF(U317=0,"",COUNTIF(T$13:T316,"&gt;0")+1)</f>
        <v/>
      </c>
      <c r="U317" s="258">
        <f>B317+X317</f>
        <v>0</v>
      </c>
      <c r="V317" s="258"/>
      <c r="W317" s="258">
        <f>IF(A317="Y",W316+1,"")</f>
        <v>2</v>
      </c>
      <c r="X317" s="258">
        <f t="shared" ref="X317:X318" si="114">IF(W317&lt;&gt;"",Y$315+IF(W317&lt;=Y$314,1,0),0)</f>
        <v>0</v>
      </c>
      <c r="AF317" s="258"/>
      <c r="AG317" s="258"/>
      <c r="AH317" s="258"/>
      <c r="AI317" s="258"/>
      <c r="AJ317" s="258"/>
      <c r="AK317" s="258"/>
    </row>
    <row r="318" spans="1:37">
      <c r="A318" s="95" t="s">
        <v>513</v>
      </c>
      <c r="B318" s="261"/>
      <c r="C318" s="86" t="s">
        <v>524</v>
      </c>
      <c r="D318" s="102" t="s">
        <v>431</v>
      </c>
      <c r="E318" s="275"/>
      <c r="F318" s="27">
        <v>1</v>
      </c>
      <c r="G318" s="27">
        <v>1</v>
      </c>
      <c r="H318" s="134" t="s">
        <v>507</v>
      </c>
      <c r="I318" s="138">
        <v>5021353014778</v>
      </c>
      <c r="J318" s="29" t="s">
        <v>429</v>
      </c>
      <c r="K318" s="18">
        <v>4</v>
      </c>
      <c r="L318" s="43"/>
      <c r="N318" s="258"/>
      <c r="O318" s="258">
        <v>7.0999999999999994E-2</v>
      </c>
      <c r="P318" s="258">
        <v>35</v>
      </c>
      <c r="Q318" s="258" t="s">
        <v>586</v>
      </c>
      <c r="R318" s="258">
        <v>3</v>
      </c>
      <c r="S318" s="349" t="str">
        <f>IF(U318=0,"",COUNTIF(S$13:S317,"&gt;0")+1)</f>
        <v/>
      </c>
      <c r="T318" s="349" t="str">
        <f>IF(U318=0,"",COUNTIF(T$13:T317,"&gt;0")+1)</f>
        <v/>
      </c>
      <c r="U318" s="258">
        <f>B318+X318</f>
        <v>0</v>
      </c>
      <c r="V318" s="258"/>
      <c r="W318" s="258">
        <f>IF(A318="Y",COUNT(W316:W317)+1,"")</f>
        <v>3</v>
      </c>
      <c r="X318" s="258">
        <f t="shared" si="114"/>
        <v>0</v>
      </c>
      <c r="AF318" s="258"/>
      <c r="AG318" s="258"/>
      <c r="AH318" s="258"/>
      <c r="AI318" s="258"/>
      <c r="AJ318" s="258"/>
      <c r="AK318" s="258"/>
    </row>
    <row r="319" spans="1:37">
      <c r="A319" s="95" t="s">
        <v>513</v>
      </c>
      <c r="B319" s="261"/>
      <c r="C319" s="86" t="s">
        <v>524</v>
      </c>
      <c r="D319" s="102" t="s">
        <v>432</v>
      </c>
      <c r="E319" s="286"/>
      <c r="F319" s="27">
        <v>1</v>
      </c>
      <c r="G319" s="27">
        <v>1</v>
      </c>
      <c r="H319" s="136" t="s">
        <v>509</v>
      </c>
      <c r="I319" s="138">
        <v>5021353014792</v>
      </c>
      <c r="J319" s="29" t="s">
        <v>429</v>
      </c>
      <c r="K319" s="18">
        <v>4</v>
      </c>
      <c r="L319" s="43"/>
      <c r="N319" s="258"/>
      <c r="O319" s="258">
        <v>7.0999999999999994E-2</v>
      </c>
      <c r="P319" s="258">
        <v>35</v>
      </c>
      <c r="Q319" s="258" t="s">
        <v>586</v>
      </c>
      <c r="R319" s="258">
        <v>4</v>
      </c>
      <c r="S319" s="349" t="str">
        <f>IF(U319=0,"",COUNTIF(S$13:S318,"&gt;0")+1)</f>
        <v/>
      </c>
      <c r="T319" s="349" t="str">
        <f>IF(U319=0,"",COUNTIF(T$13:T318,"&gt;0")+1)</f>
        <v/>
      </c>
      <c r="U319" s="258">
        <f>B319+X319</f>
        <v>0</v>
      </c>
      <c r="V319" s="258"/>
      <c r="W319" s="258">
        <f t="shared" ref="W319:W320" si="115">IF(A319="Y",COUNT(W317:W318)+1,"")</f>
        <v>3</v>
      </c>
      <c r="X319" s="258">
        <f>IF(W319&lt;&gt;"",Y$315+IF(W319&lt;=Y$314,1,0),0)</f>
        <v>0</v>
      </c>
      <c r="AF319" s="258"/>
      <c r="AG319" s="258"/>
      <c r="AH319" s="258"/>
      <c r="AI319" s="258"/>
      <c r="AJ319" s="258"/>
      <c r="AK319" s="258"/>
    </row>
    <row r="320" spans="1:37" hidden="1">
      <c r="A320" s="94" t="s">
        <v>514</v>
      </c>
      <c r="B320" s="130"/>
      <c r="C320" s="86" t="s">
        <v>524</v>
      </c>
      <c r="D320" s="100" t="s">
        <v>436</v>
      </c>
      <c r="E320" s="282"/>
      <c r="F320" s="27">
        <v>1</v>
      </c>
      <c r="G320" s="75"/>
      <c r="H320" s="150" t="s">
        <v>605</v>
      </c>
      <c r="I320" s="138">
        <v>5021353014938</v>
      </c>
      <c r="J320" s="29" t="s">
        <v>429</v>
      </c>
      <c r="K320" s="18">
        <v>4</v>
      </c>
      <c r="L320" s="43"/>
      <c r="N320" s="258"/>
      <c r="O320" s="258">
        <v>7.0999999999999994E-2</v>
      </c>
      <c r="P320" s="258">
        <v>35</v>
      </c>
      <c r="Q320" s="258" t="s">
        <v>586</v>
      </c>
      <c r="R320" s="258"/>
      <c r="S320" s="349" t="str">
        <f>IF(U320=0,"",COUNTIF(S$13:S319,"&gt;0")+1)</f>
        <v/>
      </c>
      <c r="T320" s="349" t="str">
        <f>IF(U320=0,"",COUNTIF(T$13:T319,"&gt;0")+1)</f>
        <v/>
      </c>
      <c r="U320" s="258">
        <f>B320+X320</f>
        <v>0</v>
      </c>
      <c r="V320" s="258"/>
      <c r="W320" s="258" t="str">
        <f t="shared" si="115"/>
        <v/>
      </c>
      <c r="AF320" s="258"/>
      <c r="AG320" s="258"/>
      <c r="AH320" s="258"/>
      <c r="AI320" s="258"/>
      <c r="AJ320" s="258"/>
      <c r="AK320" s="258"/>
    </row>
    <row r="321" spans="1:37">
      <c r="A321" s="43"/>
      <c r="B321" s="130">
        <f>SUM(B315:B320)</f>
        <v>0</v>
      </c>
      <c r="C321" s="86" t="s">
        <v>524</v>
      </c>
      <c r="D321" s="16" t="s">
        <v>562</v>
      </c>
      <c r="E321" s="289"/>
      <c r="H321" s="68"/>
      <c r="I321" s="16"/>
      <c r="L321" s="43"/>
      <c r="N321" s="258"/>
      <c r="O321" s="258"/>
      <c r="P321" s="258"/>
      <c r="Q321" s="258" t="s">
        <v>586</v>
      </c>
      <c r="R321" s="258"/>
      <c r="S321" s="349" t="str">
        <f>IF(U321=0,"",COUNTIF(S$13:S320,"&gt;0")+1)</f>
        <v/>
      </c>
      <c r="T321" s="258"/>
      <c r="U321" s="258">
        <f>SUM(U316:U319)</f>
        <v>0</v>
      </c>
      <c r="V321" s="258"/>
      <c r="W321" s="258"/>
      <c r="AF321" s="258"/>
      <c r="AG321" s="258"/>
      <c r="AH321" s="258"/>
      <c r="AI321" s="258"/>
      <c r="AJ321" s="258"/>
      <c r="AK321" s="258"/>
    </row>
    <row r="322" spans="1:37">
      <c r="A322" s="43"/>
      <c r="B322" s="131"/>
      <c r="C322" s="36"/>
      <c r="D322" s="16"/>
      <c r="E322" s="289"/>
      <c r="H322" s="68"/>
      <c r="I322" s="16"/>
      <c r="L322" s="43"/>
      <c r="N322" s="258"/>
      <c r="O322" s="258"/>
      <c r="P322" s="258"/>
      <c r="Q322" s="258"/>
      <c r="R322" s="258"/>
      <c r="S322" s="349"/>
      <c r="T322" s="258"/>
      <c r="U322" s="258"/>
      <c r="V322" s="258"/>
      <c r="W322" s="258"/>
      <c r="AF322" s="258"/>
      <c r="AG322" s="258"/>
      <c r="AH322" s="258"/>
      <c r="AI322" s="258"/>
      <c r="AJ322" s="258"/>
      <c r="AK322" s="258"/>
    </row>
    <row r="323" spans="1:37" ht="15" customHeight="1">
      <c r="A323" s="154"/>
      <c r="B323" s="390" t="s">
        <v>802</v>
      </c>
      <c r="C323" s="390"/>
      <c r="D323" s="390"/>
      <c r="E323" s="390"/>
      <c r="F323" s="390"/>
      <c r="G323" s="390"/>
      <c r="H323" s="390"/>
      <c r="I323" s="16"/>
      <c r="L323" s="43"/>
      <c r="N323" s="258"/>
      <c r="O323" s="258"/>
      <c r="P323" s="258"/>
      <c r="Q323" s="258"/>
      <c r="R323" s="258"/>
      <c r="S323" s="349"/>
      <c r="T323" s="258"/>
      <c r="U323" s="258"/>
      <c r="V323" s="258"/>
      <c r="W323" s="258"/>
      <c r="AF323" s="258"/>
      <c r="AG323" s="258"/>
      <c r="AH323" s="258"/>
      <c r="AI323" s="258"/>
      <c r="AJ323" s="258"/>
      <c r="AK323" s="258"/>
    </row>
    <row r="324" spans="1:37" ht="15" customHeight="1">
      <c r="A324" s="155"/>
      <c r="B324" s="397"/>
      <c r="C324" s="397"/>
      <c r="D324" s="397"/>
      <c r="E324" s="397"/>
      <c r="F324" s="397"/>
      <c r="G324" s="397"/>
      <c r="H324" s="397"/>
      <c r="I324" s="16"/>
      <c r="L324" s="43"/>
      <c r="N324" s="258"/>
      <c r="O324" s="258"/>
      <c r="P324" s="258"/>
      <c r="Q324" s="258"/>
      <c r="R324" s="258"/>
      <c r="S324" s="349"/>
      <c r="T324" s="258"/>
      <c r="U324" s="258"/>
      <c r="V324" s="258"/>
      <c r="W324" s="258"/>
      <c r="AF324" s="258"/>
      <c r="AG324" s="258"/>
      <c r="AH324" s="258"/>
      <c r="AI324" s="258"/>
      <c r="AJ324" s="258"/>
      <c r="AK324" s="258"/>
    </row>
    <row r="325" spans="1:37">
      <c r="A325" s="97" t="s">
        <v>592</v>
      </c>
      <c r="B325" s="391" t="s">
        <v>347</v>
      </c>
      <c r="C325" s="391" t="s">
        <v>348</v>
      </c>
      <c r="D325" s="395" t="s">
        <v>349</v>
      </c>
      <c r="E325" s="269"/>
      <c r="F325" s="88" t="s">
        <v>571</v>
      </c>
      <c r="G325" s="88" t="s">
        <v>376</v>
      </c>
      <c r="H325" s="391" t="s">
        <v>604</v>
      </c>
      <c r="I325" s="391" t="s">
        <v>350</v>
      </c>
      <c r="J325" s="395" t="s">
        <v>352</v>
      </c>
      <c r="K325" s="391" t="s">
        <v>344</v>
      </c>
      <c r="L325" s="391" t="s">
        <v>345</v>
      </c>
      <c r="N325" s="258"/>
      <c r="O325" s="258"/>
      <c r="P325" s="258"/>
      <c r="Q325" s="258"/>
      <c r="R325" s="258"/>
      <c r="S325" s="349"/>
      <c r="T325" s="258"/>
      <c r="U325" s="258"/>
      <c r="V325" s="258"/>
      <c r="W325" s="258"/>
      <c r="AF325" s="258"/>
      <c r="AG325" s="258"/>
      <c r="AH325" s="258"/>
      <c r="AI325" s="258"/>
      <c r="AJ325" s="258"/>
      <c r="AK325" s="258"/>
    </row>
    <row r="326" spans="1:37">
      <c r="A326" s="79" t="s">
        <v>591</v>
      </c>
      <c r="B326" s="392"/>
      <c r="C326" s="392"/>
      <c r="D326" s="396"/>
      <c r="E326" s="87"/>
      <c r="F326" s="78" t="s">
        <v>375</v>
      </c>
      <c r="G326" s="78" t="s">
        <v>377</v>
      </c>
      <c r="H326" s="392"/>
      <c r="I326" s="392"/>
      <c r="J326" s="396"/>
      <c r="K326" s="392"/>
      <c r="L326" s="392"/>
      <c r="N326" s="258"/>
      <c r="O326" s="258"/>
      <c r="P326" s="258"/>
      <c r="Q326" s="258"/>
      <c r="R326" s="258"/>
      <c r="S326" s="258"/>
      <c r="T326" s="258"/>
      <c r="U326" s="258"/>
      <c r="V326" s="258"/>
      <c r="W326" s="258"/>
      <c r="AF326" s="258"/>
      <c r="AG326" s="258"/>
      <c r="AH326" s="258"/>
      <c r="AI326" s="258"/>
      <c r="AJ326" s="258"/>
      <c r="AK326" s="258"/>
    </row>
    <row r="327" spans="1:37" hidden="1">
      <c r="A327" s="75"/>
      <c r="B327" s="130"/>
      <c r="C327" s="81"/>
      <c r="D327" s="104" t="s">
        <v>437</v>
      </c>
      <c r="E327" s="290"/>
      <c r="F327" s="28"/>
      <c r="G327" s="75"/>
      <c r="H327" s="69"/>
      <c r="I327" s="17">
        <v>5021353014709</v>
      </c>
      <c r="J327" s="151" t="s">
        <v>606</v>
      </c>
      <c r="K327" s="28"/>
      <c r="L327" s="44"/>
      <c r="N327" s="258"/>
      <c r="O327" s="258"/>
      <c r="P327" s="258"/>
      <c r="Q327" s="258"/>
      <c r="R327" s="258"/>
      <c r="S327" s="258"/>
      <c r="T327" s="258"/>
      <c r="U327" s="258"/>
      <c r="V327" s="258"/>
      <c r="W327" s="258"/>
      <c r="AF327" s="258"/>
      <c r="AG327" s="258"/>
      <c r="AH327" s="258"/>
      <c r="AI327" s="258"/>
      <c r="AJ327" s="258"/>
      <c r="AK327" s="258"/>
    </row>
    <row r="328" spans="1:37" hidden="1">
      <c r="A328" s="94" t="s">
        <v>514</v>
      </c>
      <c r="B328" s="130"/>
      <c r="C328" s="86" t="s">
        <v>524</v>
      </c>
      <c r="D328" s="105" t="s">
        <v>438</v>
      </c>
      <c r="E328" s="291"/>
      <c r="F328" s="27">
        <v>1</v>
      </c>
      <c r="G328" s="75"/>
      <c r="H328" s="39" t="s">
        <v>506</v>
      </c>
      <c r="I328" s="17">
        <v>5021353014709</v>
      </c>
      <c r="J328" s="29" t="s">
        <v>455</v>
      </c>
      <c r="K328" s="18">
        <v>4</v>
      </c>
      <c r="L328" s="44" t="s">
        <v>346</v>
      </c>
      <c r="N328" s="258"/>
      <c r="O328" s="258">
        <v>7.0999999999999994E-2</v>
      </c>
      <c r="P328" s="258">
        <v>35</v>
      </c>
      <c r="Q328" s="258" t="s">
        <v>597</v>
      </c>
      <c r="R328" s="258"/>
      <c r="S328" s="349" t="str">
        <f>IF(U328=0,"",COUNTIF(S$13:S327,"&gt;0")+1)</f>
        <v/>
      </c>
      <c r="T328" s="349" t="str">
        <f>IF(U328=0,"",COUNTIF(T$13:T327,"&gt;0")+1)</f>
        <v/>
      </c>
      <c r="U328" s="258">
        <f t="shared" ref="U328:U345" si="116">B328</f>
        <v>0</v>
      </c>
      <c r="V328" s="258"/>
      <c r="W328" s="258"/>
      <c r="AF328" s="258"/>
      <c r="AG328" s="258"/>
      <c r="AH328" s="258"/>
      <c r="AI328" s="258"/>
      <c r="AJ328" s="258"/>
      <c r="AK328" s="258"/>
    </row>
    <row r="329" spans="1:37" hidden="1">
      <c r="A329" s="94" t="s">
        <v>514</v>
      </c>
      <c r="B329" s="130"/>
      <c r="C329" s="86" t="s">
        <v>524</v>
      </c>
      <c r="D329" s="105" t="s">
        <v>439</v>
      </c>
      <c r="E329" s="291"/>
      <c r="F329" s="27">
        <v>1</v>
      </c>
      <c r="G329" s="75"/>
      <c r="H329" s="39" t="s">
        <v>506</v>
      </c>
      <c r="I329" s="17">
        <v>5021353014709</v>
      </c>
      <c r="J329" s="29" t="s">
        <v>456</v>
      </c>
      <c r="K329" s="18">
        <v>4</v>
      </c>
      <c r="L329" s="44"/>
      <c r="N329" s="258"/>
      <c r="O329" s="258">
        <v>7.0999999999999994E-2</v>
      </c>
      <c r="P329" s="258">
        <v>35</v>
      </c>
      <c r="Q329" s="258" t="s">
        <v>597</v>
      </c>
      <c r="R329" s="258"/>
      <c r="S329" s="349" t="str">
        <f>IF(U329=0,"",COUNTIF(S$13:S328,"&gt;0")+1)</f>
        <v/>
      </c>
      <c r="T329" s="349" t="str">
        <f>IF(U329=0,"",COUNTIF(T$13:T328,"&gt;0")+1)</f>
        <v/>
      </c>
      <c r="U329" s="258">
        <f t="shared" si="116"/>
        <v>0</v>
      </c>
      <c r="V329" s="258"/>
      <c r="W329" s="258"/>
      <c r="AF329" s="258"/>
      <c r="AG329" s="258"/>
      <c r="AH329" s="258"/>
      <c r="AI329" s="258"/>
      <c r="AJ329" s="258"/>
      <c r="AK329" s="258"/>
    </row>
    <row r="330" spans="1:37" hidden="1">
      <c r="A330" s="94" t="s">
        <v>514</v>
      </c>
      <c r="B330" s="130"/>
      <c r="C330" s="86" t="s">
        <v>524</v>
      </c>
      <c r="D330" s="105" t="s">
        <v>440</v>
      </c>
      <c r="E330" s="291"/>
      <c r="F330" s="27">
        <v>1</v>
      </c>
      <c r="G330" s="75"/>
      <c r="H330" s="39" t="s">
        <v>506</v>
      </c>
      <c r="I330" s="17">
        <v>5021353014709</v>
      </c>
      <c r="J330" s="29" t="s">
        <v>457</v>
      </c>
      <c r="K330" s="18">
        <v>4</v>
      </c>
      <c r="L330" s="44"/>
      <c r="N330" s="258"/>
      <c r="O330" s="258">
        <v>7.0999999999999994E-2</v>
      </c>
      <c r="P330" s="258">
        <v>35</v>
      </c>
      <c r="Q330" s="258" t="s">
        <v>597</v>
      </c>
      <c r="R330" s="258"/>
      <c r="S330" s="349" t="str">
        <f>IF(U330=0,"",COUNTIF(S$13:S329,"&gt;0")+1)</f>
        <v/>
      </c>
      <c r="T330" s="349" t="str">
        <f>IF(U330=0,"",COUNTIF(T$13:T329,"&gt;0")+1)</f>
        <v/>
      </c>
      <c r="U330" s="258">
        <f t="shared" si="116"/>
        <v>0</v>
      </c>
      <c r="V330" s="258"/>
      <c r="W330" s="258"/>
      <c r="AF330" s="258"/>
      <c r="AG330" s="258"/>
      <c r="AH330" s="258"/>
      <c r="AI330" s="258"/>
      <c r="AJ330" s="258"/>
      <c r="AK330" s="258"/>
    </row>
    <row r="331" spans="1:37" hidden="1">
      <c r="A331" s="94" t="s">
        <v>514</v>
      </c>
      <c r="B331" s="130"/>
      <c r="C331" s="86" t="s">
        <v>524</v>
      </c>
      <c r="D331" s="105" t="s">
        <v>441</v>
      </c>
      <c r="E331" s="291"/>
      <c r="F331" s="27">
        <v>1</v>
      </c>
      <c r="G331" s="75"/>
      <c r="H331" s="39" t="s">
        <v>506</v>
      </c>
      <c r="I331" s="17">
        <v>5021353014709</v>
      </c>
      <c r="J331" s="40" t="s">
        <v>458</v>
      </c>
      <c r="K331" s="18">
        <v>4</v>
      </c>
      <c r="L331" s="44"/>
      <c r="N331" s="258"/>
      <c r="O331" s="258">
        <v>7.0999999999999994E-2</v>
      </c>
      <c r="P331" s="258">
        <v>35</v>
      </c>
      <c r="Q331" s="258" t="s">
        <v>597</v>
      </c>
      <c r="R331" s="258"/>
      <c r="S331" s="349" t="str">
        <f>IF(U331=0,"",COUNTIF(S$13:S330,"&gt;0")+1)</f>
        <v/>
      </c>
      <c r="T331" s="349" t="str">
        <f>IF(U331=0,"",COUNTIF(T$13:T330,"&gt;0")+1)</f>
        <v/>
      </c>
      <c r="U331" s="258">
        <f t="shared" si="116"/>
        <v>0</v>
      </c>
      <c r="V331" s="258"/>
      <c r="W331" s="258"/>
      <c r="AF331" s="258"/>
      <c r="AG331" s="258"/>
      <c r="AH331" s="258"/>
      <c r="AI331" s="258"/>
      <c r="AJ331" s="258"/>
      <c r="AK331" s="258"/>
    </row>
    <row r="332" spans="1:37">
      <c r="A332" s="95" t="s">
        <v>513</v>
      </c>
      <c r="B332" s="261"/>
      <c r="C332" s="86" t="s">
        <v>524</v>
      </c>
      <c r="D332" s="105" t="s">
        <v>442</v>
      </c>
      <c r="E332" s="291"/>
      <c r="F332" s="27">
        <v>1</v>
      </c>
      <c r="G332" s="27">
        <v>1</v>
      </c>
      <c r="H332" s="134" t="s">
        <v>507</v>
      </c>
      <c r="I332" s="17">
        <v>5021353014709</v>
      </c>
      <c r="J332" s="29" t="s">
        <v>459</v>
      </c>
      <c r="K332" s="18">
        <v>4</v>
      </c>
      <c r="L332" s="44"/>
      <c r="N332" s="258"/>
      <c r="O332" s="258">
        <v>7.0999999999999994E-2</v>
      </c>
      <c r="P332" s="258">
        <v>35</v>
      </c>
      <c r="Q332" s="258" t="s">
        <v>597</v>
      </c>
      <c r="R332" s="258">
        <v>141</v>
      </c>
      <c r="S332" s="349" t="str">
        <f>IF(U332=0,"",COUNTIF(S$13:S331,"&gt;0")+1)</f>
        <v/>
      </c>
      <c r="T332" s="349" t="str">
        <f>IF(U332=0,"",COUNTIF(T$13:T331,"&gt;0")+1)</f>
        <v/>
      </c>
      <c r="U332" s="258">
        <f t="shared" si="116"/>
        <v>0</v>
      </c>
      <c r="V332" s="258"/>
      <c r="W332" s="258"/>
      <c r="AF332" s="258"/>
      <c r="AG332" s="258"/>
      <c r="AH332" s="258"/>
      <c r="AI332" s="258"/>
      <c r="AJ332" s="258"/>
      <c r="AK332" s="258"/>
    </row>
    <row r="333" spans="1:37" hidden="1">
      <c r="A333" s="94" t="s">
        <v>514</v>
      </c>
      <c r="B333" s="261"/>
      <c r="C333" s="86" t="s">
        <v>524</v>
      </c>
      <c r="D333" s="105" t="s">
        <v>443</v>
      </c>
      <c r="E333" s="291"/>
      <c r="F333" s="27">
        <v>1</v>
      </c>
      <c r="G333" s="27">
        <v>1</v>
      </c>
      <c r="H333" s="134" t="s">
        <v>507</v>
      </c>
      <c r="I333" s="17">
        <v>5021353014709</v>
      </c>
      <c r="J333" s="29" t="s">
        <v>460</v>
      </c>
      <c r="K333" s="18">
        <v>4</v>
      </c>
      <c r="L333" s="44"/>
      <c r="N333" s="258"/>
      <c r="O333" s="258">
        <v>7.0999999999999994E-2</v>
      </c>
      <c r="P333" s="258">
        <v>35</v>
      </c>
      <c r="Q333" s="258" t="s">
        <v>597</v>
      </c>
      <c r="R333" s="258"/>
      <c r="S333" s="349" t="str">
        <f>IF(U333=0,"",COUNTIF(S$13:S332,"&gt;0")+1)</f>
        <v/>
      </c>
      <c r="T333" s="349" t="str">
        <f>IF(U333=0,"",COUNTIF(T$13:T332,"&gt;0")+1)</f>
        <v/>
      </c>
      <c r="U333" s="258">
        <f t="shared" si="116"/>
        <v>0</v>
      </c>
      <c r="V333" s="258"/>
      <c r="W333" s="258"/>
      <c r="AF333" s="258"/>
      <c r="AG333" s="258"/>
      <c r="AH333" s="258"/>
      <c r="AI333" s="258"/>
      <c r="AJ333" s="258"/>
      <c r="AK333" s="258"/>
    </row>
    <row r="334" spans="1:37" hidden="1">
      <c r="A334" s="94" t="s">
        <v>514</v>
      </c>
      <c r="B334" s="261"/>
      <c r="C334" s="86" t="s">
        <v>524</v>
      </c>
      <c r="D334" s="105" t="s">
        <v>445</v>
      </c>
      <c r="E334" s="291"/>
      <c r="F334" s="27">
        <v>1</v>
      </c>
      <c r="G334" s="27">
        <v>1</v>
      </c>
      <c r="H334" s="134" t="s">
        <v>507</v>
      </c>
      <c r="I334" s="17">
        <v>5021353014709</v>
      </c>
      <c r="J334" s="29" t="s">
        <v>462</v>
      </c>
      <c r="K334" s="18">
        <v>4</v>
      </c>
      <c r="L334" s="44"/>
      <c r="N334" s="258"/>
      <c r="O334" s="258">
        <v>7.0999999999999994E-2</v>
      </c>
      <c r="P334" s="258">
        <v>35</v>
      </c>
      <c r="Q334" s="258" t="s">
        <v>597</v>
      </c>
      <c r="R334" s="258"/>
      <c r="S334" s="349" t="str">
        <f>IF(U334=0,"",COUNTIF(S$13:S343,"&gt;0")+1)</f>
        <v/>
      </c>
      <c r="T334" s="349" t="str">
        <f>IF(U334=0,"",COUNTIF(T$13:T343,"&gt;0")+1)</f>
        <v/>
      </c>
      <c r="U334" s="258">
        <f t="shared" si="116"/>
        <v>0</v>
      </c>
      <c r="V334" s="258"/>
      <c r="W334" s="258"/>
      <c r="AF334" s="258"/>
      <c r="AG334" s="258"/>
      <c r="AH334" s="258"/>
      <c r="AI334" s="258"/>
      <c r="AJ334" s="258"/>
      <c r="AK334" s="258"/>
    </row>
    <row r="335" spans="1:37">
      <c r="A335" s="95" t="s">
        <v>513</v>
      </c>
      <c r="B335" s="261"/>
      <c r="C335" s="86" t="s">
        <v>524</v>
      </c>
      <c r="D335" s="105" t="s">
        <v>446</v>
      </c>
      <c r="E335" s="291"/>
      <c r="F335" s="27">
        <v>1</v>
      </c>
      <c r="G335" s="27">
        <v>1</v>
      </c>
      <c r="H335" s="136" t="s">
        <v>509</v>
      </c>
      <c r="I335" s="17">
        <v>5021353014709</v>
      </c>
      <c r="J335" s="29" t="s">
        <v>463</v>
      </c>
      <c r="K335" s="18">
        <v>4</v>
      </c>
      <c r="L335" s="44"/>
      <c r="N335" s="258"/>
      <c r="O335" s="258">
        <v>7.0999999999999994E-2</v>
      </c>
      <c r="P335" s="258">
        <v>35</v>
      </c>
      <c r="Q335" s="258" t="s">
        <v>597</v>
      </c>
      <c r="R335" s="258">
        <v>141</v>
      </c>
      <c r="S335" s="349" t="str">
        <f>IF(U335=0,"",COUNTIF(S$13:S334,"&gt;0")+1)</f>
        <v/>
      </c>
      <c r="T335" s="349" t="str">
        <f>IF(U335=0,"",COUNTIF(T$13:T334,"&gt;0")+1)</f>
        <v/>
      </c>
      <c r="U335" s="258">
        <f t="shared" si="116"/>
        <v>0</v>
      </c>
      <c r="V335" s="258"/>
      <c r="W335" s="258"/>
      <c r="AF335" s="258"/>
      <c r="AG335" s="258"/>
      <c r="AH335" s="258"/>
      <c r="AI335" s="258"/>
      <c r="AJ335" s="258"/>
      <c r="AK335" s="258"/>
    </row>
    <row r="336" spans="1:37" hidden="1">
      <c r="A336" s="94" t="s">
        <v>514</v>
      </c>
      <c r="B336" s="261"/>
      <c r="C336" s="86" t="s">
        <v>524</v>
      </c>
      <c r="D336" s="105" t="s">
        <v>447</v>
      </c>
      <c r="E336" s="291"/>
      <c r="F336" s="27">
        <v>1</v>
      </c>
      <c r="G336" s="27">
        <v>1</v>
      </c>
      <c r="H336" s="136" t="s">
        <v>509</v>
      </c>
      <c r="I336" s="17">
        <v>5021353014709</v>
      </c>
      <c r="J336" s="70" t="s">
        <v>464</v>
      </c>
      <c r="K336" s="18">
        <v>4</v>
      </c>
      <c r="L336" s="44"/>
      <c r="N336" s="258"/>
      <c r="O336" s="258">
        <v>7.0999999999999994E-2</v>
      </c>
      <c r="P336" s="258">
        <v>35</v>
      </c>
      <c r="Q336" s="258" t="s">
        <v>597</v>
      </c>
      <c r="R336" s="258">
        <v>141</v>
      </c>
      <c r="S336" s="349" t="str">
        <f>IF(U336=0,"",COUNTIF(S$13:S335,"&gt;0")+1)</f>
        <v/>
      </c>
      <c r="T336" s="349" t="str">
        <f>IF(U336=0,"",COUNTIF(T$13:T335,"&gt;0")+1)</f>
        <v/>
      </c>
      <c r="U336" s="258">
        <f t="shared" si="116"/>
        <v>0</v>
      </c>
      <c r="V336" s="258"/>
      <c r="W336" s="258"/>
      <c r="AF336" s="258"/>
      <c r="AG336" s="258"/>
      <c r="AH336" s="258"/>
      <c r="AI336" s="258"/>
      <c r="AJ336" s="258"/>
      <c r="AK336" s="258"/>
    </row>
    <row r="337" spans="1:37" hidden="1">
      <c r="A337" s="94" t="s">
        <v>514</v>
      </c>
      <c r="B337" s="261"/>
      <c r="C337" s="86" t="s">
        <v>524</v>
      </c>
      <c r="D337" s="105" t="s">
        <v>448</v>
      </c>
      <c r="E337" s="291"/>
      <c r="F337" s="27">
        <v>1</v>
      </c>
      <c r="G337" s="27">
        <v>1</v>
      </c>
      <c r="H337" s="136" t="s">
        <v>509</v>
      </c>
      <c r="I337" s="17">
        <v>5021353014709</v>
      </c>
      <c r="J337" s="29" t="s">
        <v>465</v>
      </c>
      <c r="K337" s="18">
        <v>4</v>
      </c>
      <c r="L337" s="44"/>
      <c r="N337" s="258"/>
      <c r="O337" s="258">
        <v>7.0999999999999994E-2</v>
      </c>
      <c r="P337" s="258">
        <v>35</v>
      </c>
      <c r="Q337" s="258" t="s">
        <v>597</v>
      </c>
      <c r="R337" s="258">
        <v>141</v>
      </c>
      <c r="S337" s="349" t="str">
        <f>IF(U337=0,"",COUNTIF(S$13:S336,"&gt;0")+1)</f>
        <v/>
      </c>
      <c r="T337" s="349" t="str">
        <f>IF(U337=0,"",COUNTIF(T$13:T336,"&gt;0")+1)</f>
        <v/>
      </c>
      <c r="U337" s="258">
        <f t="shared" si="116"/>
        <v>0</v>
      </c>
      <c r="V337" s="258"/>
      <c r="W337" s="258"/>
      <c r="AF337" s="258"/>
      <c r="AG337" s="258"/>
      <c r="AH337" s="258"/>
      <c r="AI337" s="258"/>
      <c r="AJ337" s="258"/>
      <c r="AK337" s="258"/>
    </row>
    <row r="338" spans="1:37" hidden="1">
      <c r="A338" s="94" t="s">
        <v>514</v>
      </c>
      <c r="B338" s="261"/>
      <c r="C338" s="86" t="s">
        <v>524</v>
      </c>
      <c r="D338" s="105" t="s">
        <v>449</v>
      </c>
      <c r="E338" s="291"/>
      <c r="F338" s="27">
        <v>1</v>
      </c>
      <c r="G338" s="27">
        <v>1</v>
      </c>
      <c r="H338" s="136" t="s">
        <v>509</v>
      </c>
      <c r="I338" s="17">
        <v>5021353014709</v>
      </c>
      <c r="J338" s="72" t="s">
        <v>466</v>
      </c>
      <c r="K338" s="18">
        <v>4</v>
      </c>
      <c r="L338" s="44"/>
      <c r="N338" s="258"/>
      <c r="O338" s="258">
        <v>7.0999999999999994E-2</v>
      </c>
      <c r="P338" s="258">
        <v>35</v>
      </c>
      <c r="Q338" s="258" t="s">
        <v>597</v>
      </c>
      <c r="R338" s="258">
        <v>141</v>
      </c>
      <c r="S338" s="349" t="str">
        <f>IF(U338=0,"",COUNTIF(S$13:S337,"&gt;0")+1)</f>
        <v/>
      </c>
      <c r="T338" s="349" t="str">
        <f>IF(U338=0,"",COUNTIF(T$13:T337,"&gt;0")+1)</f>
        <v/>
      </c>
      <c r="U338" s="258">
        <f t="shared" si="116"/>
        <v>0</v>
      </c>
      <c r="V338" s="258"/>
      <c r="W338" s="258"/>
      <c r="AF338" s="258"/>
      <c r="AG338" s="258"/>
      <c r="AH338" s="258"/>
      <c r="AI338" s="258"/>
      <c r="AJ338" s="258"/>
      <c r="AK338" s="258"/>
    </row>
    <row r="339" spans="1:37" hidden="1">
      <c r="A339" s="94" t="s">
        <v>514</v>
      </c>
      <c r="B339" s="261"/>
      <c r="C339" s="86" t="s">
        <v>524</v>
      </c>
      <c r="D339" s="105" t="s">
        <v>450</v>
      </c>
      <c r="E339" s="291"/>
      <c r="F339" s="27">
        <v>1</v>
      </c>
      <c r="G339" s="27">
        <v>1</v>
      </c>
      <c r="H339" s="135" t="s">
        <v>508</v>
      </c>
      <c r="I339" s="17">
        <v>5021353014709</v>
      </c>
      <c r="J339" s="72" t="s">
        <v>467</v>
      </c>
      <c r="K339" s="18">
        <v>4</v>
      </c>
      <c r="L339" s="44"/>
      <c r="N339" s="258"/>
      <c r="O339" s="258">
        <v>7.0999999999999994E-2</v>
      </c>
      <c r="P339" s="258">
        <v>35</v>
      </c>
      <c r="Q339" s="258" t="s">
        <v>597</v>
      </c>
      <c r="R339" s="258">
        <v>141</v>
      </c>
      <c r="S339" s="349" t="str">
        <f>IF(U339=0,"",COUNTIF(S$13:S338,"&gt;0")+1)</f>
        <v/>
      </c>
      <c r="T339" s="349" t="str">
        <f>IF(U339=0,"",COUNTIF(T$13:T338,"&gt;0")+1)</f>
        <v/>
      </c>
      <c r="U339" s="258">
        <f t="shared" si="116"/>
        <v>0</v>
      </c>
      <c r="V339" s="258"/>
      <c r="W339" s="258"/>
      <c r="AF339" s="258"/>
      <c r="AG339" s="258"/>
      <c r="AH339" s="258"/>
      <c r="AI339" s="258"/>
      <c r="AJ339" s="258"/>
      <c r="AK339" s="258"/>
    </row>
    <row r="340" spans="1:37">
      <c r="A340" s="95" t="s">
        <v>513</v>
      </c>
      <c r="B340" s="261"/>
      <c r="C340" s="86" t="s">
        <v>524</v>
      </c>
      <c r="D340" s="105" t="s">
        <v>451</v>
      </c>
      <c r="E340" s="291"/>
      <c r="F340" s="27">
        <v>1</v>
      </c>
      <c r="G340" s="27">
        <v>1</v>
      </c>
      <c r="H340" s="135" t="s">
        <v>508</v>
      </c>
      <c r="I340" s="17">
        <v>5021353014709</v>
      </c>
      <c r="J340" s="29" t="s">
        <v>468</v>
      </c>
      <c r="K340" s="18">
        <v>4</v>
      </c>
      <c r="L340" s="44"/>
      <c r="N340" s="258"/>
      <c r="O340" s="258">
        <v>7.0999999999999994E-2</v>
      </c>
      <c r="P340" s="258">
        <v>35</v>
      </c>
      <c r="Q340" s="258" t="s">
        <v>597</v>
      </c>
      <c r="R340" s="258">
        <v>141</v>
      </c>
      <c r="S340" s="349" t="str">
        <f>IF(U340=0,"",COUNTIF(S$13:S339,"&gt;0")+1)</f>
        <v/>
      </c>
      <c r="T340" s="349" t="str">
        <f>IF(U340=0,"",COUNTIF(T$13:T339,"&gt;0")+1)</f>
        <v/>
      </c>
      <c r="U340" s="258">
        <f t="shared" si="116"/>
        <v>0</v>
      </c>
      <c r="V340" s="258"/>
      <c r="W340" s="258"/>
      <c r="AF340" s="258"/>
      <c r="AG340" s="258"/>
      <c r="AH340" s="258"/>
      <c r="AI340" s="258"/>
      <c r="AJ340" s="258"/>
      <c r="AK340" s="258"/>
    </row>
    <row r="341" spans="1:37" hidden="1">
      <c r="A341" s="94" t="s">
        <v>514</v>
      </c>
      <c r="B341" s="130"/>
      <c r="C341" s="86" t="s">
        <v>524</v>
      </c>
      <c r="D341" s="105" t="s">
        <v>452</v>
      </c>
      <c r="E341" s="291"/>
      <c r="F341" s="27">
        <v>1</v>
      </c>
      <c r="G341" s="75"/>
      <c r="H341" s="135" t="s">
        <v>508</v>
      </c>
      <c r="I341" s="17">
        <v>5021353014709</v>
      </c>
      <c r="J341" s="29" t="s">
        <v>469</v>
      </c>
      <c r="K341" s="18">
        <v>4</v>
      </c>
      <c r="L341" s="44"/>
      <c r="N341" s="258"/>
      <c r="O341" s="258">
        <v>7.0999999999999994E-2</v>
      </c>
      <c r="P341" s="258">
        <v>35</v>
      </c>
      <c r="Q341" s="258" t="s">
        <v>597</v>
      </c>
      <c r="R341" s="258"/>
      <c r="S341" s="349" t="str">
        <f>IF(U341=0,"",COUNTIF(S$13:S340,"&gt;0")+1)</f>
        <v/>
      </c>
      <c r="T341" s="349" t="str">
        <f>IF(U341=0,"",COUNTIF(T$13:T340,"&gt;0")+1)</f>
        <v/>
      </c>
      <c r="U341" s="258">
        <f t="shared" si="116"/>
        <v>0</v>
      </c>
      <c r="V341" s="258"/>
      <c r="W341" s="258"/>
      <c r="AF341" s="258"/>
      <c r="AG341" s="258"/>
      <c r="AH341" s="258"/>
      <c r="AI341" s="258"/>
      <c r="AJ341" s="258"/>
      <c r="AK341" s="258"/>
    </row>
    <row r="342" spans="1:37" hidden="1">
      <c r="A342" s="94" t="s">
        <v>514</v>
      </c>
      <c r="B342" s="130"/>
      <c r="C342" s="86" t="s">
        <v>524</v>
      </c>
      <c r="D342" s="105" t="s">
        <v>453</v>
      </c>
      <c r="E342" s="291"/>
      <c r="F342" s="27">
        <v>1</v>
      </c>
      <c r="G342" s="75"/>
      <c r="H342" s="135" t="s">
        <v>508</v>
      </c>
      <c r="I342" s="17">
        <v>5021353014709</v>
      </c>
      <c r="J342" s="29" t="s">
        <v>470</v>
      </c>
      <c r="K342" s="18">
        <v>4</v>
      </c>
      <c r="L342" s="44"/>
      <c r="N342" s="258"/>
      <c r="O342" s="258">
        <v>7.0999999999999994E-2</v>
      </c>
      <c r="P342" s="258">
        <v>35</v>
      </c>
      <c r="Q342" s="258" t="s">
        <v>597</v>
      </c>
      <c r="R342" s="258"/>
      <c r="S342" s="349" t="str">
        <f>IF(U342=0,"",COUNTIF(S$13:S341,"&gt;0")+1)</f>
        <v/>
      </c>
      <c r="T342" s="349" t="str">
        <f>IF(U342=0,"",COUNTIF(T$13:T341,"&gt;0")+1)</f>
        <v/>
      </c>
      <c r="U342" s="258">
        <f t="shared" si="116"/>
        <v>0</v>
      </c>
      <c r="V342" s="258"/>
      <c r="W342" s="258"/>
      <c r="AF342" s="258"/>
      <c r="AG342" s="258"/>
      <c r="AH342" s="258"/>
      <c r="AI342" s="258"/>
      <c r="AJ342" s="258"/>
      <c r="AK342" s="258"/>
    </row>
    <row r="343" spans="1:37" hidden="1">
      <c r="A343" s="94" t="s">
        <v>514</v>
      </c>
      <c r="B343" s="130"/>
      <c r="C343" s="86" t="s">
        <v>524</v>
      </c>
      <c r="D343" s="105" t="s">
        <v>444</v>
      </c>
      <c r="E343" s="291"/>
      <c r="F343" s="27">
        <v>1</v>
      </c>
      <c r="G343" s="75"/>
      <c r="H343" s="135" t="s">
        <v>508</v>
      </c>
      <c r="I343" s="17">
        <v>5021353014709</v>
      </c>
      <c r="J343" s="71" t="s">
        <v>461</v>
      </c>
      <c r="K343" s="18">
        <v>4</v>
      </c>
      <c r="L343" s="44"/>
      <c r="N343" s="258"/>
      <c r="O343" s="258">
        <v>7.0999999999999994E-2</v>
      </c>
      <c r="P343" s="258">
        <v>35</v>
      </c>
      <c r="Q343" s="258" t="s">
        <v>597</v>
      </c>
      <c r="R343" s="258"/>
      <c r="S343" s="349" t="str">
        <f>IF(U343=0,"",COUNTIF(S$13:S333,"&gt;0")+1)</f>
        <v/>
      </c>
      <c r="T343" s="349" t="str">
        <f>IF(U343=0,"",COUNTIF(T$13:T333,"&gt;0")+1)</f>
        <v/>
      </c>
      <c r="U343" s="258">
        <f>B343</f>
        <v>0</v>
      </c>
      <c r="V343" s="258"/>
      <c r="W343" s="258"/>
      <c r="AF343" s="258"/>
      <c r="AG343" s="258"/>
      <c r="AH343" s="258"/>
      <c r="AI343" s="258"/>
      <c r="AJ343" s="258"/>
      <c r="AK343" s="258"/>
    </row>
    <row r="344" spans="1:37" hidden="1">
      <c r="A344" s="94" t="s">
        <v>514</v>
      </c>
      <c r="B344" s="130"/>
      <c r="C344" s="86" t="s">
        <v>524</v>
      </c>
      <c r="D344" s="105" t="s">
        <v>454</v>
      </c>
      <c r="E344" s="291"/>
      <c r="F344" s="27">
        <v>1</v>
      </c>
      <c r="G344" s="75"/>
      <c r="H344" s="135" t="s">
        <v>508</v>
      </c>
      <c r="I344" s="17">
        <v>5021353014709</v>
      </c>
      <c r="J344" s="29" t="s">
        <v>471</v>
      </c>
      <c r="K344" s="18">
        <v>4</v>
      </c>
      <c r="L344" s="44"/>
      <c r="N344" s="258"/>
      <c r="O344" s="258">
        <v>7.0999999999999994E-2</v>
      </c>
      <c r="P344" s="258">
        <v>35</v>
      </c>
      <c r="Q344" s="258" t="s">
        <v>597</v>
      </c>
      <c r="R344" s="258"/>
      <c r="S344" s="349" t="str">
        <f>IF(U344=0,"",COUNTIF(S$13:S342,"&gt;0")+1)</f>
        <v/>
      </c>
      <c r="T344" s="349" t="str">
        <f>IF(U344=0,"",COUNTIF(T$13:T342,"&gt;0")+1)</f>
        <v/>
      </c>
      <c r="U344" s="258">
        <f t="shared" si="116"/>
        <v>0</v>
      </c>
      <c r="V344" s="258"/>
      <c r="W344" s="258"/>
      <c r="AF344" s="258"/>
      <c r="AG344" s="258"/>
      <c r="AH344" s="258"/>
      <c r="AI344" s="258"/>
      <c r="AJ344" s="258"/>
      <c r="AK344" s="258"/>
    </row>
    <row r="345" spans="1:37">
      <c r="A345" s="43"/>
      <c r="B345" s="130">
        <f>SUM(B328:B344)</f>
        <v>0</v>
      </c>
      <c r="C345" s="86" t="s">
        <v>524</v>
      </c>
      <c r="D345" s="58" t="s">
        <v>562</v>
      </c>
      <c r="E345" s="292"/>
      <c r="H345" s="68"/>
      <c r="L345" s="43"/>
      <c r="N345" s="258"/>
      <c r="O345" s="258"/>
      <c r="P345" s="258"/>
      <c r="Q345" s="258" t="s">
        <v>597</v>
      </c>
      <c r="R345" s="258"/>
      <c r="S345" s="349" t="str">
        <f>IF(U345=0,"",COUNTIF(S$13:S344,"&gt;0")+1)</f>
        <v/>
      </c>
      <c r="T345" s="258"/>
      <c r="U345" s="258">
        <f t="shared" si="116"/>
        <v>0</v>
      </c>
      <c r="V345" s="258"/>
      <c r="W345" s="258"/>
      <c r="AF345" s="258"/>
      <c r="AG345" s="258"/>
      <c r="AH345" s="258"/>
      <c r="AI345" s="258"/>
      <c r="AJ345" s="258"/>
      <c r="AK345" s="258"/>
    </row>
    <row r="346" spans="1:37">
      <c r="A346" s="43"/>
      <c r="B346" s="131"/>
      <c r="C346" s="36"/>
      <c r="D346" s="93"/>
      <c r="E346" s="292"/>
      <c r="H346" s="68"/>
      <c r="L346" s="43"/>
      <c r="N346" s="258"/>
      <c r="O346" s="258"/>
      <c r="P346" s="258"/>
      <c r="Q346" s="258"/>
      <c r="R346" s="258"/>
      <c r="S346" s="349"/>
      <c r="T346" s="258"/>
      <c r="U346" s="258"/>
      <c r="V346" s="258"/>
      <c r="W346" s="258"/>
      <c r="AF346" s="258"/>
      <c r="AG346" s="258"/>
      <c r="AH346" s="258"/>
      <c r="AI346" s="258"/>
      <c r="AJ346" s="258"/>
      <c r="AK346" s="258"/>
    </row>
    <row r="347" spans="1:37" ht="15" customHeight="1">
      <c r="A347" s="154"/>
      <c r="B347" s="390" t="s">
        <v>714</v>
      </c>
      <c r="C347" s="390"/>
      <c r="D347" s="390"/>
      <c r="E347" s="390"/>
      <c r="F347" s="390"/>
      <c r="G347" s="390"/>
      <c r="H347" s="390"/>
      <c r="L347" s="43"/>
      <c r="N347" s="258"/>
      <c r="O347" s="258"/>
      <c r="P347" s="258"/>
      <c r="Q347" s="258"/>
      <c r="R347" s="258"/>
      <c r="S347" s="349"/>
      <c r="T347" s="258"/>
      <c r="U347" s="258"/>
      <c r="V347" s="258"/>
      <c r="W347" s="258"/>
      <c r="AF347" s="258"/>
      <c r="AG347" s="258"/>
      <c r="AH347" s="258"/>
      <c r="AI347" s="258"/>
      <c r="AJ347" s="258"/>
      <c r="AK347" s="258"/>
    </row>
    <row r="348" spans="1:37" ht="15" customHeight="1">
      <c r="A348" s="155"/>
      <c r="B348" s="397"/>
      <c r="C348" s="397"/>
      <c r="D348" s="397"/>
      <c r="E348" s="397"/>
      <c r="F348" s="397"/>
      <c r="G348" s="397"/>
      <c r="H348" s="397"/>
      <c r="L348" s="43"/>
      <c r="N348" s="258"/>
      <c r="O348" s="258"/>
      <c r="P348" s="258"/>
      <c r="Q348" s="258"/>
      <c r="R348" s="258"/>
      <c r="S348" s="349"/>
      <c r="T348" s="258"/>
      <c r="U348" s="258"/>
      <c r="V348" s="258"/>
      <c r="W348" s="258"/>
      <c r="AF348" s="258"/>
      <c r="AG348" s="258"/>
      <c r="AH348" s="258"/>
      <c r="AI348" s="258"/>
      <c r="AJ348" s="258"/>
      <c r="AK348" s="258"/>
    </row>
    <row r="349" spans="1:37">
      <c r="A349" s="97" t="s">
        <v>592</v>
      </c>
      <c r="B349" s="391" t="s">
        <v>347</v>
      </c>
      <c r="C349" s="391" t="s">
        <v>348</v>
      </c>
      <c r="D349" s="395" t="s">
        <v>349</v>
      </c>
      <c r="E349" s="269"/>
      <c r="F349" s="88" t="s">
        <v>571</v>
      </c>
      <c r="G349" s="88" t="s">
        <v>376</v>
      </c>
      <c r="H349" s="395" t="s">
        <v>351</v>
      </c>
      <c r="I349" s="395" t="s">
        <v>350</v>
      </c>
      <c r="J349" s="395" t="s">
        <v>352</v>
      </c>
      <c r="K349" s="391" t="s">
        <v>344</v>
      </c>
      <c r="L349" s="409" t="s">
        <v>345</v>
      </c>
      <c r="N349" s="258"/>
      <c r="O349" s="258"/>
      <c r="P349" s="258"/>
      <c r="Q349" s="258"/>
      <c r="R349" s="258"/>
      <c r="S349" s="349"/>
      <c r="T349" s="258"/>
      <c r="U349" s="258"/>
      <c r="V349" s="258"/>
      <c r="W349" s="258"/>
      <c r="AF349" s="258"/>
      <c r="AG349" s="258"/>
      <c r="AH349" s="258"/>
      <c r="AI349" s="258"/>
      <c r="AJ349" s="258"/>
      <c r="AK349" s="258"/>
    </row>
    <row r="350" spans="1:37">
      <c r="A350" s="79" t="s">
        <v>591</v>
      </c>
      <c r="B350" s="392"/>
      <c r="C350" s="392"/>
      <c r="D350" s="396"/>
      <c r="E350" s="87"/>
      <c r="F350" s="78" t="s">
        <v>375</v>
      </c>
      <c r="G350" s="78" t="s">
        <v>377</v>
      </c>
      <c r="H350" s="396"/>
      <c r="I350" s="396"/>
      <c r="J350" s="396"/>
      <c r="K350" s="392"/>
      <c r="L350" s="409"/>
      <c r="N350" s="258"/>
      <c r="O350" s="258"/>
      <c r="P350" s="258"/>
      <c r="Q350" s="258"/>
      <c r="R350" s="258"/>
      <c r="S350" s="258"/>
      <c r="T350" s="258"/>
      <c r="U350" s="258"/>
      <c r="V350" s="258"/>
      <c r="W350" s="258"/>
      <c r="AF350" s="258"/>
      <c r="AG350" s="258"/>
      <c r="AH350" s="258"/>
      <c r="AI350" s="258"/>
      <c r="AJ350" s="258"/>
      <c r="AK350" s="258"/>
    </row>
    <row r="351" spans="1:37" hidden="1">
      <c r="A351" s="340" t="s">
        <v>514</v>
      </c>
      <c r="B351" s="261"/>
      <c r="C351" s="86" t="s">
        <v>524</v>
      </c>
      <c r="D351" s="105" t="s">
        <v>472</v>
      </c>
      <c r="E351" s="291"/>
      <c r="F351" s="341"/>
      <c r="G351" s="75"/>
      <c r="H351" s="48" t="s">
        <v>782</v>
      </c>
      <c r="I351" s="17">
        <v>5021353015300</v>
      </c>
      <c r="J351" s="151" t="s">
        <v>606</v>
      </c>
      <c r="K351" s="18">
        <v>4</v>
      </c>
      <c r="L351" s="44"/>
      <c r="N351" s="258"/>
      <c r="O351" s="258"/>
      <c r="P351" s="258"/>
      <c r="Q351" s="258" t="s">
        <v>587</v>
      </c>
      <c r="R351" s="258"/>
      <c r="S351" s="349"/>
      <c r="T351" s="349"/>
      <c r="U351" s="258">
        <f>B351+V351</f>
        <v>0</v>
      </c>
      <c r="V351" s="258"/>
      <c r="W351" s="258"/>
      <c r="AF351" s="258"/>
      <c r="AG351" s="258"/>
      <c r="AH351" s="258"/>
      <c r="AI351" s="258"/>
      <c r="AJ351" s="258"/>
      <c r="AK351" s="258"/>
    </row>
    <row r="352" spans="1:37" hidden="1">
      <c r="A352" s="340" t="s">
        <v>514</v>
      </c>
      <c r="B352" s="261"/>
      <c r="C352" s="86" t="s">
        <v>524</v>
      </c>
      <c r="D352" s="100" t="s">
        <v>473</v>
      </c>
      <c r="E352" s="282"/>
      <c r="F352" s="27">
        <v>1</v>
      </c>
      <c r="G352" s="33">
        <v>2</v>
      </c>
      <c r="H352" s="48" t="s">
        <v>476</v>
      </c>
      <c r="I352" s="17">
        <v>5021353014686</v>
      </c>
      <c r="J352" s="29" t="s">
        <v>510</v>
      </c>
      <c r="K352" s="18">
        <v>4</v>
      </c>
      <c r="L352" s="44"/>
      <c r="N352" s="258"/>
      <c r="O352" s="258">
        <v>7.0999999999999994E-2</v>
      </c>
      <c r="P352" s="258">
        <v>35</v>
      </c>
      <c r="Q352" s="258" t="s">
        <v>587</v>
      </c>
      <c r="R352" s="258"/>
      <c r="S352" s="349" t="str">
        <f>IF(U352=0,"",COUNTIF(S$13:S351,"&gt;0")+1)</f>
        <v/>
      </c>
      <c r="T352" s="349" t="str">
        <f>IF(U352=0,"",COUNTIF(T$13:T351,"&gt;0")+1)</f>
        <v/>
      </c>
      <c r="U352" s="258">
        <f>B352+ROUNDUP(V351/2,0)</f>
        <v>0</v>
      </c>
      <c r="V352" s="258"/>
      <c r="W352" s="258"/>
      <c r="AF352" s="258"/>
      <c r="AG352" s="258"/>
      <c r="AH352" s="258"/>
      <c r="AI352" s="258"/>
      <c r="AJ352" s="258"/>
      <c r="AK352" s="258"/>
    </row>
    <row r="353" spans="1:37" hidden="1">
      <c r="A353" s="340" t="s">
        <v>514</v>
      </c>
      <c r="B353" s="261"/>
      <c r="C353" s="86" t="s">
        <v>524</v>
      </c>
      <c r="D353" s="102" t="s">
        <v>474</v>
      </c>
      <c r="E353" s="286"/>
      <c r="F353" s="28"/>
      <c r="G353" s="75"/>
      <c r="H353" s="337" t="s">
        <v>477</v>
      </c>
      <c r="I353" s="17">
        <v>5021353014686</v>
      </c>
      <c r="J353" s="29" t="s">
        <v>511</v>
      </c>
      <c r="K353" s="18">
        <v>4</v>
      </c>
      <c r="L353" s="64" t="s">
        <v>346</v>
      </c>
      <c r="N353" s="258"/>
      <c r="O353" s="258">
        <v>7.0999999999999994E-2</v>
      </c>
      <c r="P353" s="258">
        <v>35</v>
      </c>
      <c r="Q353" s="258" t="s">
        <v>587</v>
      </c>
      <c r="R353" s="258"/>
      <c r="S353" s="349" t="str">
        <f>IF(U353=0,"",COUNTIF(S$13:S352,"&gt;0")+1)</f>
        <v/>
      </c>
      <c r="T353" s="349" t="str">
        <f>IF(U353=0,"",COUNTIF(T$13:T352,"&gt;0")+1)</f>
        <v/>
      </c>
      <c r="U353" s="258">
        <f t="shared" ref="U353:U355" si="117">B353</f>
        <v>0</v>
      </c>
      <c r="V353" s="258"/>
      <c r="W353" s="258"/>
      <c r="AF353" s="258"/>
      <c r="AG353" s="258"/>
      <c r="AH353" s="258"/>
      <c r="AI353" s="258"/>
      <c r="AJ353" s="258"/>
      <c r="AK353" s="258"/>
    </row>
    <row r="354" spans="1:37" hidden="1">
      <c r="A354" s="340" t="s">
        <v>514</v>
      </c>
      <c r="B354" s="261"/>
      <c r="C354" s="86" t="s">
        <v>524</v>
      </c>
      <c r="D354" s="315" t="s">
        <v>761</v>
      </c>
      <c r="E354" s="275" t="s">
        <v>688</v>
      </c>
      <c r="F354" s="27">
        <v>1</v>
      </c>
      <c r="G354" s="33">
        <v>2</v>
      </c>
      <c r="H354" s="214" t="s">
        <v>547</v>
      </c>
      <c r="I354" s="17">
        <v>5021353014686</v>
      </c>
      <c r="J354" s="29" t="s">
        <v>555</v>
      </c>
      <c r="K354" s="18">
        <v>4</v>
      </c>
      <c r="L354" s="64" t="s">
        <v>346</v>
      </c>
      <c r="N354" s="258"/>
      <c r="O354" s="258">
        <v>7.0999999999999994E-2</v>
      </c>
      <c r="P354" s="258">
        <v>35</v>
      </c>
      <c r="Q354" s="258" t="s">
        <v>587</v>
      </c>
      <c r="R354" s="258"/>
      <c r="S354" s="349" t="str">
        <f>IF(U354=0,"",COUNTIF(S$13:S353,"&gt;0")+1)</f>
        <v/>
      </c>
      <c r="T354" s="349" t="str">
        <f>IF(U354=0,"",COUNTIF(T$13:T353,"&gt;0")+1)</f>
        <v/>
      </c>
      <c r="U354" s="258">
        <f>B354+ROUNDDOWN(V351/2,0)</f>
        <v>0</v>
      </c>
      <c r="V354" s="258"/>
      <c r="W354" s="258"/>
      <c r="AF354" s="258"/>
      <c r="AG354" s="258"/>
      <c r="AH354" s="258"/>
      <c r="AI354" s="258"/>
      <c r="AJ354" s="258"/>
      <c r="AK354" s="258"/>
    </row>
    <row r="355" spans="1:37">
      <c r="A355" s="95" t="s">
        <v>513</v>
      </c>
      <c r="B355" s="261"/>
      <c r="C355" s="86" t="s">
        <v>524</v>
      </c>
      <c r="D355" s="102" t="s">
        <v>475</v>
      </c>
      <c r="E355" s="286"/>
      <c r="F355" s="33">
        <v>2</v>
      </c>
      <c r="G355" s="33">
        <v>2</v>
      </c>
      <c r="H355" s="50" t="s">
        <v>478</v>
      </c>
      <c r="I355" s="17">
        <v>5021353014686</v>
      </c>
      <c r="J355" s="29" t="s">
        <v>512</v>
      </c>
      <c r="K355" s="18">
        <v>4</v>
      </c>
      <c r="L355" s="64" t="s">
        <v>346</v>
      </c>
      <c r="N355" s="258"/>
      <c r="O355" s="258">
        <v>7.0999999999999994E-2</v>
      </c>
      <c r="P355" s="258">
        <v>35</v>
      </c>
      <c r="Q355" s="258" t="s">
        <v>587</v>
      </c>
      <c r="R355" s="258">
        <v>5</v>
      </c>
      <c r="S355" s="349" t="str">
        <f>IF(U355=0,"",COUNTIF(S$13:S353,"&gt;0")+1)</f>
        <v/>
      </c>
      <c r="T355" s="349" t="str">
        <f>IF(U355=0,"",COUNTIF(T$13:T353,"&gt;0")+1)</f>
        <v/>
      </c>
      <c r="U355" s="258">
        <f t="shared" si="117"/>
        <v>0</v>
      </c>
      <c r="V355" s="258"/>
      <c r="W355" s="258"/>
      <c r="AF355" s="258"/>
      <c r="AG355" s="258"/>
      <c r="AH355" s="258"/>
      <c r="AI355" s="258"/>
      <c r="AJ355" s="258"/>
      <c r="AK355" s="258"/>
    </row>
    <row r="356" spans="1:37">
      <c r="A356" s="43"/>
      <c r="B356" s="130">
        <f>SUM(B351:B355)</f>
        <v>0</v>
      </c>
      <c r="C356" s="86" t="s">
        <v>524</v>
      </c>
      <c r="D356" s="59" t="s">
        <v>562</v>
      </c>
      <c r="E356" s="293"/>
      <c r="H356" s="73"/>
      <c r="I356" s="57"/>
      <c r="J356" s="20"/>
      <c r="K356" s="21"/>
      <c r="L356" s="43"/>
      <c r="N356" s="258"/>
      <c r="O356" s="258"/>
      <c r="P356" s="258"/>
      <c r="Q356" s="258" t="s">
        <v>587</v>
      </c>
      <c r="R356" s="258"/>
      <c r="S356" s="349" t="str">
        <f>IF(U356=0,"",COUNTIF(S$13:S355,"&gt;0")+1)</f>
        <v/>
      </c>
      <c r="T356" s="258"/>
      <c r="U356" s="258">
        <f>SUM(U354:U355)</f>
        <v>0</v>
      </c>
      <c r="V356" s="258"/>
      <c r="W356" s="258"/>
      <c r="AF356" s="258"/>
      <c r="AG356" s="258"/>
      <c r="AH356" s="258"/>
      <c r="AI356" s="258"/>
      <c r="AJ356" s="258"/>
      <c r="AK356" s="258"/>
    </row>
    <row r="357" spans="1:37">
      <c r="A357" s="43"/>
      <c r="B357" s="131"/>
      <c r="C357" s="36"/>
      <c r="D357" s="59"/>
      <c r="E357" s="293"/>
      <c r="H357" s="73"/>
      <c r="I357" s="57"/>
      <c r="J357" s="20"/>
      <c r="K357" s="21"/>
      <c r="L357" s="43"/>
      <c r="N357" s="258"/>
      <c r="O357" s="258"/>
      <c r="P357" s="258"/>
      <c r="Q357" s="258"/>
      <c r="R357" s="258"/>
      <c r="S357" s="349"/>
      <c r="T357" s="258"/>
      <c r="U357" s="258"/>
      <c r="V357" s="258"/>
      <c r="W357" s="258"/>
      <c r="AF357" s="258"/>
      <c r="AG357" s="258"/>
      <c r="AH357" s="258"/>
      <c r="AI357" s="258"/>
      <c r="AJ357" s="258"/>
      <c r="AK357" s="258"/>
    </row>
    <row r="358" spans="1:37" ht="15" customHeight="1">
      <c r="A358" s="154"/>
      <c r="B358" s="390" t="s">
        <v>715</v>
      </c>
      <c r="C358" s="390"/>
      <c r="D358" s="390"/>
      <c r="E358" s="390"/>
      <c r="F358" s="390"/>
      <c r="G358" s="390"/>
      <c r="H358" s="73"/>
      <c r="I358" s="57"/>
      <c r="J358" s="20"/>
      <c r="K358" s="21"/>
      <c r="L358" s="43"/>
      <c r="N358" s="258"/>
      <c r="O358" s="258"/>
      <c r="P358" s="258"/>
      <c r="Q358" s="258"/>
      <c r="R358" s="258"/>
      <c r="S358" s="349"/>
      <c r="T358" s="258"/>
      <c r="U358" s="258"/>
      <c r="V358" s="258"/>
      <c r="W358" s="258"/>
      <c r="AF358" s="258"/>
      <c r="AG358" s="258"/>
      <c r="AH358" s="258"/>
      <c r="AI358" s="258"/>
      <c r="AJ358" s="258"/>
      <c r="AK358" s="258"/>
    </row>
    <row r="359" spans="1:37" ht="15" customHeight="1">
      <c r="A359" s="155"/>
      <c r="B359" s="397"/>
      <c r="C359" s="397"/>
      <c r="D359" s="397"/>
      <c r="E359" s="397"/>
      <c r="F359" s="397"/>
      <c r="G359" s="397"/>
      <c r="H359" s="73"/>
      <c r="I359" s="57"/>
      <c r="J359" s="20"/>
      <c r="K359" s="21"/>
      <c r="L359" s="43"/>
      <c r="N359" s="258"/>
      <c r="O359" s="258"/>
      <c r="P359" s="258"/>
      <c r="Q359" s="258"/>
      <c r="R359" s="258"/>
      <c r="S359" s="349"/>
      <c r="T359" s="258"/>
      <c r="U359" s="258"/>
      <c r="V359" s="258"/>
      <c r="W359" s="258"/>
      <c r="AF359" s="258"/>
      <c r="AG359" s="258"/>
      <c r="AH359" s="258"/>
      <c r="AI359" s="258"/>
      <c r="AJ359" s="258"/>
      <c r="AK359" s="258"/>
    </row>
    <row r="360" spans="1:37">
      <c r="A360" s="97" t="s">
        <v>592</v>
      </c>
      <c r="B360" s="391" t="s">
        <v>347</v>
      </c>
      <c r="C360" s="391" t="s">
        <v>348</v>
      </c>
      <c r="D360" s="395" t="s">
        <v>349</v>
      </c>
      <c r="E360" s="391" t="s">
        <v>688</v>
      </c>
      <c r="F360" s="88" t="s">
        <v>571</v>
      </c>
      <c r="G360" s="88" t="s">
        <v>376</v>
      </c>
      <c r="H360" s="395" t="s">
        <v>351</v>
      </c>
      <c r="I360" s="391" t="s">
        <v>350</v>
      </c>
      <c r="J360" s="395" t="s">
        <v>352</v>
      </c>
      <c r="K360" s="391" t="s">
        <v>344</v>
      </c>
      <c r="L360" s="391" t="s">
        <v>345</v>
      </c>
      <c r="N360" s="258"/>
      <c r="O360" s="258"/>
      <c r="P360" s="258"/>
      <c r="Q360" s="258"/>
      <c r="R360" s="258"/>
      <c r="S360" s="258"/>
      <c r="T360" s="258"/>
      <c r="U360" s="258"/>
      <c r="V360" s="258"/>
      <c r="W360" s="258"/>
      <c r="AF360" s="258"/>
      <c r="AG360" s="258"/>
      <c r="AH360" s="258"/>
      <c r="AI360" s="258"/>
      <c r="AJ360" s="258"/>
      <c r="AK360" s="258"/>
    </row>
    <row r="361" spans="1:37" ht="15" customHeight="1">
      <c r="A361" s="79" t="s">
        <v>591</v>
      </c>
      <c r="B361" s="392"/>
      <c r="C361" s="392"/>
      <c r="D361" s="396"/>
      <c r="E361" s="392"/>
      <c r="F361" s="78" t="s">
        <v>375</v>
      </c>
      <c r="G361" s="78" t="s">
        <v>377</v>
      </c>
      <c r="H361" s="396"/>
      <c r="I361" s="392"/>
      <c r="J361" s="396"/>
      <c r="K361" s="392"/>
      <c r="L361" s="392"/>
      <c r="M361" s="360"/>
      <c r="N361" s="350"/>
      <c r="O361" s="350"/>
      <c r="P361" s="258"/>
      <c r="Q361" s="258"/>
      <c r="R361" s="258"/>
      <c r="S361" s="258"/>
      <c r="T361" s="258"/>
      <c r="U361" s="258"/>
      <c r="V361" s="258"/>
      <c r="W361" s="258"/>
      <c r="AF361" s="258"/>
      <c r="AG361" s="258"/>
      <c r="AH361" s="258"/>
      <c r="AI361" s="258"/>
      <c r="AJ361" s="258"/>
      <c r="AK361" s="258"/>
    </row>
    <row r="362" spans="1:37" ht="15.75" customHeight="1">
      <c r="A362" s="152" t="s">
        <v>513</v>
      </c>
      <c r="B362" s="262"/>
      <c r="C362" s="260" t="s">
        <v>527</v>
      </c>
      <c r="D362" s="339" t="s">
        <v>528</v>
      </c>
      <c r="E362" s="275"/>
      <c r="F362" s="27">
        <v>1</v>
      </c>
      <c r="G362" s="27">
        <v>1</v>
      </c>
      <c r="H362" s="49" t="s">
        <v>530</v>
      </c>
      <c r="I362" s="17">
        <v>5021353015256</v>
      </c>
      <c r="J362" s="26" t="s">
        <v>532</v>
      </c>
      <c r="K362" s="18">
        <v>4</v>
      </c>
      <c r="L362" s="64" t="s">
        <v>346</v>
      </c>
      <c r="M362" s="360"/>
      <c r="N362" s="350"/>
      <c r="O362" s="350">
        <v>0.2</v>
      </c>
      <c r="P362" s="258">
        <v>25</v>
      </c>
      <c r="Q362" s="258" t="s">
        <v>582</v>
      </c>
      <c r="R362" s="258">
        <v>105</v>
      </c>
      <c r="S362" s="349" t="str">
        <f>IF(U362=0,"",COUNTIF(S$13:S361,"&gt;0")+1)</f>
        <v/>
      </c>
      <c r="T362" s="349" t="str">
        <f>IF(U362=0,"",COUNTIF(T$13:T361,"&gt;0")+1)</f>
        <v/>
      </c>
      <c r="U362" s="258">
        <f t="shared" ref="U362:U365" si="118">B362</f>
        <v>0</v>
      </c>
      <c r="V362" s="258"/>
      <c r="W362" s="258"/>
      <c r="AF362" s="258"/>
      <c r="AG362" s="258"/>
      <c r="AH362" s="258"/>
      <c r="AI362" s="258"/>
      <c r="AJ362" s="258"/>
      <c r="AK362" s="258"/>
    </row>
    <row r="363" spans="1:37" ht="15" customHeight="1">
      <c r="A363" s="152" t="s">
        <v>513</v>
      </c>
      <c r="B363" s="262"/>
      <c r="C363" s="260" t="s">
        <v>527</v>
      </c>
      <c r="D363" s="339" t="s">
        <v>529</v>
      </c>
      <c r="E363" s="294"/>
      <c r="F363" s="27">
        <v>1</v>
      </c>
      <c r="G363" s="27">
        <v>1</v>
      </c>
      <c r="H363" s="49" t="s">
        <v>531</v>
      </c>
      <c r="I363" s="17">
        <v>5021353016093</v>
      </c>
      <c r="J363" s="26" t="s">
        <v>532</v>
      </c>
      <c r="K363" s="18">
        <v>4</v>
      </c>
      <c r="L363" s="64"/>
      <c r="M363" s="360"/>
      <c r="N363" s="350"/>
      <c r="O363" s="350">
        <v>0.2</v>
      </c>
      <c r="P363" s="258">
        <v>25</v>
      </c>
      <c r="Q363" s="258" t="s">
        <v>582</v>
      </c>
      <c r="R363" s="258">
        <v>106</v>
      </c>
      <c r="S363" s="349" t="str">
        <f>IF(U363=0,"",COUNTIF(S$13:S362,"&gt;0")+1)</f>
        <v/>
      </c>
      <c r="T363" s="349" t="str">
        <f>IF(U363=0,"",COUNTIF(T$13:T362,"&gt;0")+1)</f>
        <v/>
      </c>
      <c r="U363" s="258">
        <f t="shared" si="118"/>
        <v>0</v>
      </c>
      <c r="V363" s="258"/>
      <c r="W363" s="258"/>
      <c r="AF363" s="258"/>
      <c r="AG363" s="258"/>
      <c r="AH363" s="258"/>
      <c r="AI363" s="258"/>
      <c r="AJ363" s="258"/>
      <c r="AK363" s="258"/>
    </row>
    <row r="364" spans="1:37" ht="15" hidden="1" customHeight="1">
      <c r="A364" s="340" t="s">
        <v>514</v>
      </c>
      <c r="B364" s="262"/>
      <c r="C364" s="260" t="s">
        <v>527</v>
      </c>
      <c r="D364" s="339" t="s">
        <v>770</v>
      </c>
      <c r="E364" s="307" t="s">
        <v>688</v>
      </c>
      <c r="F364" s="27">
        <v>1</v>
      </c>
      <c r="G364" s="27">
        <v>1</v>
      </c>
      <c r="H364" s="49" t="s">
        <v>771</v>
      </c>
      <c r="I364" s="17">
        <v>5021353018073</v>
      </c>
      <c r="J364" s="26" t="s">
        <v>532</v>
      </c>
      <c r="K364" s="18">
        <v>4</v>
      </c>
      <c r="L364" s="64"/>
      <c r="M364" s="360"/>
      <c r="N364" s="350"/>
      <c r="O364" s="350">
        <v>0.2</v>
      </c>
      <c r="P364" s="258">
        <v>25</v>
      </c>
      <c r="Q364" s="258" t="s">
        <v>582</v>
      </c>
      <c r="R364" s="258"/>
      <c r="S364" s="349" t="str">
        <f>IF(U364=0,"",COUNTIF(S$13:S363,"&gt;0")+1)</f>
        <v/>
      </c>
      <c r="T364" s="349" t="str">
        <f>IF(U364=0,"",COUNTIF(T$13:T363,"&gt;0")+1)</f>
        <v/>
      </c>
      <c r="U364" s="258">
        <f t="shared" ref="U364" si="119">B364</f>
        <v>0</v>
      </c>
      <c r="V364" s="258"/>
      <c r="W364" s="258"/>
      <c r="AF364" s="258"/>
      <c r="AG364" s="258"/>
      <c r="AH364" s="258"/>
      <c r="AI364" s="258"/>
      <c r="AJ364" s="258"/>
      <c r="AK364" s="258"/>
    </row>
    <row r="365" spans="1:37" ht="15" customHeight="1">
      <c r="A365" s="63"/>
      <c r="B365" s="259">
        <f>B362+B363+B364</f>
        <v>0</v>
      </c>
      <c r="C365" s="260" t="s">
        <v>527</v>
      </c>
      <c r="D365" s="60" t="s">
        <v>562</v>
      </c>
      <c r="E365" s="295"/>
      <c r="F365" s="61"/>
      <c r="G365" s="22"/>
      <c r="H365" s="74"/>
      <c r="I365" s="146"/>
      <c r="J365" s="62"/>
      <c r="K365" s="21"/>
      <c r="L365" s="63"/>
      <c r="M365" s="360"/>
      <c r="N365" s="350"/>
      <c r="O365" s="350"/>
      <c r="P365" s="258"/>
      <c r="Q365" s="258" t="s">
        <v>582</v>
      </c>
      <c r="R365" s="258"/>
      <c r="S365" s="349" t="str">
        <f>IF(U365=0,"",COUNTIF(S$13:S364,"&gt;0")+1)</f>
        <v/>
      </c>
      <c r="T365" s="258"/>
      <c r="U365" s="258">
        <f t="shared" si="118"/>
        <v>0</v>
      </c>
      <c r="V365" s="258"/>
      <c r="W365" s="258"/>
      <c r="AF365" s="258"/>
      <c r="AG365" s="258"/>
      <c r="AH365" s="258"/>
      <c r="AI365" s="258"/>
      <c r="AJ365" s="258"/>
      <c r="AK365" s="258"/>
    </row>
    <row r="366" spans="1:37" ht="15" customHeight="1">
      <c r="A366" s="63"/>
      <c r="B366" s="133"/>
      <c r="C366" s="22"/>
      <c r="D366" s="60"/>
      <c r="E366" s="295"/>
      <c r="F366" s="61"/>
      <c r="G366" s="22"/>
      <c r="H366" s="74"/>
      <c r="I366" s="146"/>
      <c r="J366" s="62"/>
      <c r="K366" s="21"/>
      <c r="L366" s="63"/>
      <c r="M366" s="360"/>
      <c r="N366" s="350"/>
      <c r="O366" s="350"/>
      <c r="P366" s="258"/>
      <c r="Q366" s="258"/>
      <c r="R366" s="258"/>
      <c r="S366" s="349"/>
      <c r="T366" s="258"/>
      <c r="U366" s="258"/>
      <c r="V366" s="258"/>
      <c r="W366" s="258"/>
      <c r="AF366" s="258"/>
      <c r="AG366" s="258"/>
      <c r="AH366" s="258"/>
      <c r="AI366" s="258"/>
      <c r="AJ366" s="258"/>
      <c r="AK366" s="258"/>
    </row>
    <row r="367" spans="1:37" ht="15" customHeight="1">
      <c r="A367" s="154"/>
      <c r="B367" s="390" t="s">
        <v>716</v>
      </c>
      <c r="C367" s="390"/>
      <c r="D367" s="390"/>
      <c r="E367" s="390"/>
      <c r="F367" s="390"/>
      <c r="G367" s="390"/>
      <c r="H367" s="390"/>
      <c r="I367" s="146"/>
      <c r="J367" s="62"/>
      <c r="K367" s="21"/>
      <c r="L367" s="63"/>
      <c r="M367" s="360"/>
      <c r="N367" s="350"/>
      <c r="O367" s="350"/>
      <c r="P367" s="258"/>
      <c r="Q367" s="258"/>
      <c r="R367" s="258"/>
      <c r="S367" s="349"/>
      <c r="T367" s="258"/>
      <c r="U367" s="258"/>
      <c r="V367" s="258"/>
      <c r="W367" s="258"/>
      <c r="AF367" s="258"/>
      <c r="AG367" s="258"/>
      <c r="AH367" s="258"/>
      <c r="AI367" s="258"/>
      <c r="AJ367" s="258"/>
      <c r="AK367" s="258"/>
    </row>
    <row r="368" spans="1:37" ht="15" customHeight="1">
      <c r="A368" s="155"/>
      <c r="B368" s="397"/>
      <c r="C368" s="397"/>
      <c r="D368" s="397"/>
      <c r="E368" s="397"/>
      <c r="F368" s="397"/>
      <c r="G368" s="397"/>
      <c r="H368" s="397"/>
      <c r="I368" s="146"/>
      <c r="J368" s="62"/>
      <c r="K368" s="21"/>
      <c r="L368" s="63"/>
      <c r="M368" s="360"/>
      <c r="N368" s="350"/>
      <c r="O368" s="350"/>
      <c r="P368" s="258"/>
      <c r="Q368" s="258"/>
      <c r="R368" s="258"/>
      <c r="S368" s="349"/>
      <c r="T368" s="258"/>
      <c r="U368" s="258"/>
      <c r="V368" s="258"/>
      <c r="W368" s="258"/>
      <c r="AF368" s="258"/>
      <c r="AG368" s="258"/>
      <c r="AH368" s="258"/>
      <c r="AI368" s="258"/>
      <c r="AJ368" s="258"/>
      <c r="AK368" s="258"/>
    </row>
    <row r="369" spans="1:37" ht="15" customHeight="1">
      <c r="A369" s="97" t="s">
        <v>592</v>
      </c>
      <c r="B369" s="391" t="s">
        <v>347</v>
      </c>
      <c r="C369" s="391" t="s">
        <v>348</v>
      </c>
      <c r="D369" s="395" t="s">
        <v>349</v>
      </c>
      <c r="E369" s="269"/>
      <c r="F369" s="88" t="s">
        <v>571</v>
      </c>
      <c r="G369" s="88" t="s">
        <v>376</v>
      </c>
      <c r="H369" s="395" t="s">
        <v>351</v>
      </c>
      <c r="I369" s="403" t="s">
        <v>350</v>
      </c>
      <c r="J369" s="395" t="s">
        <v>352</v>
      </c>
      <c r="K369" s="391" t="s">
        <v>344</v>
      </c>
      <c r="L369" s="391" t="s">
        <v>345</v>
      </c>
      <c r="M369" s="360"/>
      <c r="N369" s="350"/>
      <c r="O369" s="350"/>
      <c r="P369" s="258"/>
      <c r="Q369" s="258"/>
      <c r="R369" s="258"/>
      <c r="S369" s="349"/>
      <c r="T369" s="258"/>
      <c r="U369" s="258"/>
      <c r="V369" s="258"/>
      <c r="W369" s="258"/>
      <c r="AF369" s="258"/>
      <c r="AG369" s="258"/>
      <c r="AH369" s="258"/>
      <c r="AI369" s="258"/>
      <c r="AJ369" s="258"/>
      <c r="AK369" s="258"/>
    </row>
    <row r="370" spans="1:37" ht="15" customHeight="1">
      <c r="A370" s="79" t="s">
        <v>591</v>
      </c>
      <c r="B370" s="392"/>
      <c r="C370" s="392"/>
      <c r="D370" s="396"/>
      <c r="E370" s="87"/>
      <c r="F370" s="78" t="s">
        <v>375</v>
      </c>
      <c r="G370" s="78" t="s">
        <v>377</v>
      </c>
      <c r="H370" s="396"/>
      <c r="I370" s="404"/>
      <c r="J370" s="396"/>
      <c r="K370" s="392"/>
      <c r="L370" s="392"/>
      <c r="M370" s="360"/>
      <c r="N370" s="350"/>
      <c r="O370" s="350"/>
      <c r="P370" s="258"/>
      <c r="Q370" s="258"/>
      <c r="R370" s="258"/>
      <c r="S370" s="258"/>
      <c r="T370" s="258"/>
      <c r="U370" s="258"/>
      <c r="V370" s="258"/>
      <c r="W370" s="258"/>
      <c r="AF370" s="258"/>
      <c r="AG370" s="258"/>
      <c r="AH370" s="258"/>
      <c r="AI370" s="258"/>
      <c r="AJ370" s="258"/>
      <c r="AK370" s="258"/>
    </row>
    <row r="371" spans="1:37" ht="15" hidden="1" customHeight="1">
      <c r="A371" s="94" t="s">
        <v>514</v>
      </c>
      <c r="B371" s="261"/>
      <c r="C371" s="225" t="s">
        <v>365</v>
      </c>
      <c r="D371" s="106" t="s">
        <v>533</v>
      </c>
      <c r="E371" s="294"/>
      <c r="F371" s="27">
        <v>1</v>
      </c>
      <c r="G371" s="75"/>
      <c r="H371" s="49" t="s">
        <v>516</v>
      </c>
      <c r="I371" s="147">
        <v>5021353015300</v>
      </c>
      <c r="J371" s="26" t="s">
        <v>551</v>
      </c>
      <c r="K371" s="18">
        <v>4</v>
      </c>
      <c r="L371" s="64"/>
      <c r="M371" s="360"/>
      <c r="N371" s="350"/>
      <c r="O371" s="350">
        <v>0.25</v>
      </c>
      <c r="P371" s="258">
        <v>25</v>
      </c>
      <c r="Q371" s="258" t="s">
        <v>583</v>
      </c>
      <c r="R371" s="258"/>
      <c r="S371" s="349" t="str">
        <f>IF(U371=0,"",COUNTIF(S$13:S370,"&gt;0")+1)</f>
        <v/>
      </c>
      <c r="T371" s="349" t="str">
        <f>IF(U371=0,"",COUNTIF(T$13:T370,"&gt;0")+1)</f>
        <v/>
      </c>
      <c r="U371" s="258">
        <f t="shared" ref="U371:U380" si="120">B371</f>
        <v>0</v>
      </c>
      <c r="V371" s="258"/>
      <c r="W371" s="258"/>
      <c r="AF371" s="258"/>
      <c r="AG371" s="258"/>
      <c r="AH371" s="258"/>
      <c r="AI371" s="258"/>
      <c r="AJ371" s="258"/>
      <c r="AK371" s="258"/>
    </row>
    <row r="372" spans="1:37" ht="15" hidden="1" customHeight="1">
      <c r="A372" s="94" t="s">
        <v>514</v>
      </c>
      <c r="B372" s="261"/>
      <c r="C372" s="225" t="s">
        <v>365</v>
      </c>
      <c r="D372" s="106" t="s">
        <v>534</v>
      </c>
      <c r="E372" s="294"/>
      <c r="F372" s="27">
        <v>1</v>
      </c>
      <c r="G372" s="75"/>
      <c r="H372" s="49" t="s">
        <v>543</v>
      </c>
      <c r="I372" s="147">
        <v>5021353015300</v>
      </c>
      <c r="J372" s="29" t="s">
        <v>552</v>
      </c>
      <c r="K372" s="18">
        <v>4</v>
      </c>
      <c r="L372" s="64" t="s">
        <v>346</v>
      </c>
      <c r="M372" s="360"/>
      <c r="N372" s="350"/>
      <c r="O372" s="350">
        <v>0.25</v>
      </c>
      <c r="P372" s="258">
        <v>25</v>
      </c>
      <c r="Q372" s="258" t="s">
        <v>583</v>
      </c>
      <c r="R372" s="258"/>
      <c r="S372" s="349" t="str">
        <f>IF(U372=0,"",COUNTIF(S$13:S371,"&gt;0")+1)</f>
        <v/>
      </c>
      <c r="T372" s="349" t="str">
        <f>IF(U372=0,"",COUNTIF(T$13:T371,"&gt;0")+1)</f>
        <v/>
      </c>
      <c r="U372" s="258">
        <f t="shared" si="120"/>
        <v>0</v>
      </c>
      <c r="V372" s="258"/>
      <c r="W372" s="258"/>
      <c r="AF372" s="258"/>
      <c r="AG372" s="258"/>
      <c r="AH372" s="258"/>
      <c r="AI372" s="258"/>
      <c r="AJ372" s="258"/>
      <c r="AK372" s="258"/>
    </row>
    <row r="373" spans="1:37" ht="15" hidden="1" customHeight="1">
      <c r="A373" s="94" t="s">
        <v>514</v>
      </c>
      <c r="B373" s="261"/>
      <c r="C373" s="225" t="s">
        <v>365</v>
      </c>
      <c r="D373" s="106" t="s">
        <v>535</v>
      </c>
      <c r="E373" s="294"/>
      <c r="F373" s="27">
        <v>1</v>
      </c>
      <c r="G373" s="75"/>
      <c r="H373" s="49" t="s">
        <v>544</v>
      </c>
      <c r="I373" s="148">
        <v>5021353015300</v>
      </c>
      <c r="J373" s="26"/>
      <c r="K373" s="18">
        <v>4</v>
      </c>
      <c r="L373" s="64" t="s">
        <v>346</v>
      </c>
      <c r="M373" s="360"/>
      <c r="N373" s="350"/>
      <c r="O373" s="350">
        <v>0.25</v>
      </c>
      <c r="P373" s="258">
        <v>25</v>
      </c>
      <c r="Q373" s="258" t="s">
        <v>583</v>
      </c>
      <c r="R373" s="258"/>
      <c r="S373" s="349" t="str">
        <f>IF(U373=0,"",COUNTIF(S$13:S372,"&gt;0")+1)</f>
        <v/>
      </c>
      <c r="T373" s="349" t="str">
        <f>IF(U373=0,"",COUNTIF(T$13:T372,"&gt;0")+1)</f>
        <v/>
      </c>
      <c r="U373" s="258">
        <f t="shared" si="120"/>
        <v>0</v>
      </c>
      <c r="V373" s="258"/>
      <c r="W373" s="258"/>
      <c r="AF373" s="258"/>
      <c r="AG373" s="258"/>
      <c r="AH373" s="258"/>
      <c r="AI373" s="258"/>
      <c r="AJ373" s="258"/>
      <c r="AK373" s="258"/>
    </row>
    <row r="374" spans="1:37" ht="15" hidden="1" customHeight="1">
      <c r="A374" s="94" t="s">
        <v>514</v>
      </c>
      <c r="B374" s="261"/>
      <c r="C374" s="225" t="s">
        <v>365</v>
      </c>
      <c r="D374" s="106" t="s">
        <v>536</v>
      </c>
      <c r="E374" s="275"/>
      <c r="F374" s="27">
        <v>1</v>
      </c>
      <c r="G374" s="75"/>
      <c r="H374" s="49" t="s">
        <v>545</v>
      </c>
      <c r="I374" s="32">
        <v>5021353016055</v>
      </c>
      <c r="J374" s="26" t="s">
        <v>553</v>
      </c>
      <c r="K374" s="18">
        <v>4</v>
      </c>
      <c r="L374" s="64" t="s">
        <v>346</v>
      </c>
      <c r="M374" s="360"/>
      <c r="N374" s="350"/>
      <c r="O374" s="350">
        <v>0.25</v>
      </c>
      <c r="P374" s="258">
        <v>25</v>
      </c>
      <c r="Q374" s="258" t="s">
        <v>583</v>
      </c>
      <c r="R374" s="258"/>
      <c r="S374" s="349" t="str">
        <f>IF(U374=0,"",COUNTIF(S$13:S373,"&gt;0")+1)</f>
        <v/>
      </c>
      <c r="T374" s="349" t="str">
        <f>IF(U374=0,"",COUNTIF(T$13:T373,"&gt;0")+1)</f>
        <v/>
      </c>
      <c r="U374" s="258">
        <f t="shared" si="120"/>
        <v>0</v>
      </c>
      <c r="V374" s="258"/>
      <c r="W374" s="258"/>
      <c r="AF374" s="258"/>
      <c r="AG374" s="258"/>
      <c r="AH374" s="258"/>
      <c r="AI374" s="258"/>
      <c r="AJ374" s="258"/>
      <c r="AK374" s="258"/>
    </row>
    <row r="375" spans="1:37" ht="15" customHeight="1">
      <c r="A375" s="152" t="s">
        <v>513</v>
      </c>
      <c r="B375" s="261"/>
      <c r="C375" s="225" t="s">
        <v>786</v>
      </c>
      <c r="D375" s="100" t="s">
        <v>766</v>
      </c>
      <c r="E375" s="275" t="s">
        <v>688</v>
      </c>
      <c r="F375" s="27">
        <v>1</v>
      </c>
      <c r="G375" s="27">
        <v>1</v>
      </c>
      <c r="H375" s="49" t="s">
        <v>767</v>
      </c>
      <c r="I375" s="17">
        <v>5021353018097</v>
      </c>
      <c r="J375" s="26" t="s">
        <v>768</v>
      </c>
      <c r="K375" s="18">
        <v>4</v>
      </c>
      <c r="L375" s="64"/>
      <c r="M375" s="360"/>
      <c r="N375" s="350"/>
      <c r="O375" s="350">
        <v>0.25</v>
      </c>
      <c r="P375" s="258">
        <v>25</v>
      </c>
      <c r="Q375" s="258" t="s">
        <v>583</v>
      </c>
      <c r="R375" s="258">
        <v>107</v>
      </c>
      <c r="S375" s="349" t="str">
        <f>IF(U375=0,"",COUNTIF(S$13:S374,"&gt;0")+1)</f>
        <v/>
      </c>
      <c r="T375" s="349" t="str">
        <f>IF(U375=0,"",COUNTIF(T$13:T374,"&gt;0")+1)</f>
        <v/>
      </c>
      <c r="U375" s="258">
        <f t="shared" ref="U375" si="121">B375</f>
        <v>0</v>
      </c>
      <c r="V375" s="258"/>
      <c r="W375" s="258"/>
      <c r="AF375" s="258"/>
      <c r="AG375" s="258"/>
      <c r="AH375" s="258"/>
      <c r="AI375" s="258"/>
      <c r="AJ375" s="258"/>
      <c r="AK375" s="258"/>
    </row>
    <row r="376" spans="1:37" ht="15" hidden="1" customHeight="1">
      <c r="A376" s="94" t="s">
        <v>514</v>
      </c>
      <c r="B376" s="261"/>
      <c r="C376" s="225" t="s">
        <v>365</v>
      </c>
      <c r="D376" s="102" t="s">
        <v>537</v>
      </c>
      <c r="E376" s="296"/>
      <c r="F376" s="27">
        <v>1</v>
      </c>
      <c r="G376" s="75"/>
      <c r="H376" s="49" t="s">
        <v>418</v>
      </c>
      <c r="I376" s="345">
        <v>5021353015300</v>
      </c>
      <c r="J376" s="29" t="s">
        <v>419</v>
      </c>
      <c r="K376" s="18">
        <v>4</v>
      </c>
      <c r="L376" s="64" t="s">
        <v>346</v>
      </c>
      <c r="M376" s="360"/>
      <c r="N376" s="350"/>
      <c r="O376" s="350">
        <v>0.25</v>
      </c>
      <c r="P376" s="258">
        <v>25</v>
      </c>
      <c r="Q376" s="258" t="s">
        <v>583</v>
      </c>
      <c r="R376" s="258"/>
      <c r="S376" s="349" t="str">
        <f>IF(U376=0,"",COUNTIF(S$13:S374,"&gt;0")+1)</f>
        <v/>
      </c>
      <c r="T376" s="349" t="str">
        <f>IF(U376=0,"",COUNTIF(T$13:T374,"&gt;0")+1)</f>
        <v/>
      </c>
      <c r="U376" s="258">
        <f t="shared" si="120"/>
        <v>0</v>
      </c>
      <c r="V376" s="258"/>
      <c r="W376" s="258"/>
      <c r="AF376" s="258"/>
      <c r="AG376" s="258"/>
      <c r="AH376" s="258"/>
      <c r="AI376" s="258"/>
      <c r="AJ376" s="258"/>
      <c r="AK376" s="258"/>
    </row>
    <row r="377" spans="1:37" ht="15" hidden="1" customHeight="1">
      <c r="A377" s="340" t="s">
        <v>514</v>
      </c>
      <c r="B377" s="261"/>
      <c r="C377" s="225" t="s">
        <v>365</v>
      </c>
      <c r="D377" s="105" t="s">
        <v>538</v>
      </c>
      <c r="E377" s="275"/>
      <c r="F377" s="27">
        <v>1</v>
      </c>
      <c r="G377" s="33">
        <v>2</v>
      </c>
      <c r="H377" s="214" t="s">
        <v>546</v>
      </c>
      <c r="I377" s="17">
        <v>5021353016079</v>
      </c>
      <c r="J377" s="29" t="s">
        <v>554</v>
      </c>
      <c r="K377" s="18">
        <v>4</v>
      </c>
      <c r="L377" s="64" t="s">
        <v>346</v>
      </c>
      <c r="M377" s="360"/>
      <c r="N377" s="350"/>
      <c r="O377" s="350">
        <v>0.25</v>
      </c>
      <c r="P377" s="258">
        <v>25</v>
      </c>
      <c r="Q377" s="258" t="s">
        <v>583</v>
      </c>
      <c r="R377" s="258"/>
      <c r="S377" s="349" t="str">
        <f>IF(U377=0,"",COUNTIF(S$13:S376,"&gt;0")+1)</f>
        <v/>
      </c>
      <c r="T377" s="349" t="str">
        <f>IF(U377=0,"",COUNTIF(T$13:T376,"&gt;0")+1)</f>
        <v/>
      </c>
      <c r="U377" s="258">
        <f t="shared" si="120"/>
        <v>0</v>
      </c>
      <c r="V377" s="258"/>
      <c r="W377" s="258"/>
      <c r="AF377" s="258"/>
      <c r="AG377" s="258"/>
      <c r="AH377" s="258"/>
      <c r="AI377" s="258"/>
      <c r="AJ377" s="258"/>
      <c r="AK377" s="258"/>
    </row>
    <row r="378" spans="1:37" ht="15" customHeight="1">
      <c r="A378" s="152" t="s">
        <v>513</v>
      </c>
      <c r="B378" s="261"/>
      <c r="C378" s="225" t="s">
        <v>365</v>
      </c>
      <c r="D378" s="105" t="s">
        <v>539</v>
      </c>
      <c r="E378" s="297"/>
      <c r="F378" s="33">
        <v>2</v>
      </c>
      <c r="G378" s="33">
        <v>2</v>
      </c>
      <c r="H378" s="214" t="s">
        <v>547</v>
      </c>
      <c r="I378" s="17">
        <v>5021353015287</v>
      </c>
      <c r="J378" s="29" t="s">
        <v>555</v>
      </c>
      <c r="K378" s="18">
        <v>4</v>
      </c>
      <c r="L378" s="64" t="s">
        <v>346</v>
      </c>
      <c r="M378" s="360"/>
      <c r="N378" s="350"/>
      <c r="O378" s="350">
        <v>0.25</v>
      </c>
      <c r="P378" s="258">
        <v>25</v>
      </c>
      <c r="Q378" s="258" t="s">
        <v>583</v>
      </c>
      <c r="R378" s="258">
        <v>108</v>
      </c>
      <c r="S378" s="349" t="str">
        <f>IF(U378=0,"",COUNTIF(S$13:S377,"&gt;0")+1)</f>
        <v/>
      </c>
      <c r="T378" s="349" t="str">
        <f>IF(U378=0,"",COUNTIF(T$13:T377,"&gt;0")+1)</f>
        <v/>
      </c>
      <c r="U378" s="258">
        <f t="shared" si="120"/>
        <v>0</v>
      </c>
      <c r="V378" s="258"/>
      <c r="W378" s="258"/>
      <c r="AF378" s="258"/>
      <c r="AG378" s="258"/>
      <c r="AH378" s="258"/>
      <c r="AI378" s="258"/>
      <c r="AJ378" s="258"/>
      <c r="AK378" s="258"/>
    </row>
    <row r="379" spans="1:37" ht="15" hidden="1" customHeight="1">
      <c r="A379" s="94" t="s">
        <v>514</v>
      </c>
      <c r="B379" s="261"/>
      <c r="C379" s="225" t="s">
        <v>365</v>
      </c>
      <c r="D379" s="100" t="s">
        <v>540</v>
      </c>
      <c r="E379" s="294"/>
      <c r="F379" s="27">
        <v>1</v>
      </c>
      <c r="G379" s="75"/>
      <c r="H379" s="49" t="s">
        <v>548</v>
      </c>
      <c r="I379" s="17">
        <v>5021353016086</v>
      </c>
      <c r="J379" s="30" t="s">
        <v>556</v>
      </c>
      <c r="K379" s="18">
        <v>4</v>
      </c>
      <c r="L379" s="64"/>
      <c r="M379" s="360"/>
      <c r="N379" s="350"/>
      <c r="O379" s="350">
        <v>0.25</v>
      </c>
      <c r="P379" s="258">
        <v>25</v>
      </c>
      <c r="Q379" s="258" t="s">
        <v>583</v>
      </c>
      <c r="R379" s="258"/>
      <c r="S379" s="349" t="str">
        <f>IF(U379=0,"",COUNTIF(S$13:S378,"&gt;0")+1)</f>
        <v/>
      </c>
      <c r="T379" s="349" t="str">
        <f>IF(U379=0,"",COUNTIF(T$13:T378,"&gt;0")+1)</f>
        <v/>
      </c>
      <c r="U379" s="258">
        <f t="shared" si="120"/>
        <v>0</v>
      </c>
      <c r="V379" s="258"/>
      <c r="W379" s="258"/>
      <c r="AF379" s="258"/>
      <c r="AG379" s="258"/>
      <c r="AH379" s="258"/>
      <c r="AI379" s="258"/>
      <c r="AJ379" s="258"/>
      <c r="AK379" s="258"/>
    </row>
    <row r="380" spans="1:37" ht="15" customHeight="1">
      <c r="A380" s="152" t="s">
        <v>513</v>
      </c>
      <c r="B380" s="261"/>
      <c r="C380" s="225" t="s">
        <v>786</v>
      </c>
      <c r="D380" s="100" t="s">
        <v>541</v>
      </c>
      <c r="E380" s="275"/>
      <c r="F380" s="27">
        <v>1</v>
      </c>
      <c r="G380" s="27">
        <v>1</v>
      </c>
      <c r="H380" s="49" t="s">
        <v>549</v>
      </c>
      <c r="I380" s="17">
        <v>5021353015270</v>
      </c>
      <c r="J380" s="31" t="s">
        <v>557</v>
      </c>
      <c r="K380" s="18">
        <v>4</v>
      </c>
      <c r="L380" s="64"/>
      <c r="M380" s="360"/>
      <c r="N380" s="350"/>
      <c r="O380" s="350">
        <v>0.25</v>
      </c>
      <c r="P380" s="258">
        <v>25</v>
      </c>
      <c r="Q380" s="258" t="s">
        <v>583</v>
      </c>
      <c r="R380" s="258">
        <v>109</v>
      </c>
      <c r="S380" s="349" t="str">
        <f>IF(U380=0,"",COUNTIF(S$13:S379,"&gt;0")+1)</f>
        <v/>
      </c>
      <c r="T380" s="349" t="str">
        <f>IF(U380=0,"",COUNTIF(T$13:T379,"&gt;0")+1)</f>
        <v/>
      </c>
      <c r="U380" s="258">
        <f t="shared" si="120"/>
        <v>0</v>
      </c>
      <c r="V380" s="258"/>
      <c r="W380" s="258"/>
      <c r="AF380" s="258"/>
      <c r="AG380" s="258"/>
      <c r="AH380" s="258"/>
      <c r="AI380" s="258"/>
      <c r="AJ380" s="258"/>
      <c r="AK380" s="258"/>
    </row>
    <row r="381" spans="1:37" ht="15" customHeight="1">
      <c r="A381" s="152" t="s">
        <v>513</v>
      </c>
      <c r="B381" s="261"/>
      <c r="C381" s="225" t="s">
        <v>365</v>
      </c>
      <c r="D381" s="354" t="s">
        <v>542</v>
      </c>
      <c r="E381" s="275" t="s">
        <v>688</v>
      </c>
      <c r="F381" s="27">
        <v>1</v>
      </c>
      <c r="G381" s="27">
        <v>1</v>
      </c>
      <c r="H381" s="49" t="s">
        <v>550</v>
      </c>
      <c r="I381" s="32">
        <v>5021353015232</v>
      </c>
      <c r="J381" s="30" t="s">
        <v>558</v>
      </c>
      <c r="K381" s="18">
        <v>4</v>
      </c>
      <c r="L381" s="64" t="s">
        <v>346</v>
      </c>
      <c r="M381" s="360"/>
      <c r="N381" s="350"/>
      <c r="O381" s="350">
        <v>0.25</v>
      </c>
      <c r="P381" s="258">
        <v>25</v>
      </c>
      <c r="Q381" s="258" t="s">
        <v>583</v>
      </c>
      <c r="R381" s="258">
        <v>110</v>
      </c>
      <c r="S381" s="349" t="str">
        <f>IF(U381=0,"",COUNTIF(S$13:S380,"&gt;0")+1)</f>
        <v/>
      </c>
      <c r="T381" s="349" t="str">
        <f>IF(U381=0,"",COUNTIF(T$13:T380,"&gt;0")+1)</f>
        <v/>
      </c>
      <c r="U381" s="258">
        <f t="shared" ref="U381:U383" si="122">B381</f>
        <v>0</v>
      </c>
      <c r="V381" s="258"/>
      <c r="W381" s="258"/>
      <c r="AF381" s="258"/>
      <c r="AG381" s="258"/>
      <c r="AH381" s="258"/>
      <c r="AI381" s="258"/>
      <c r="AJ381" s="258"/>
      <c r="AK381" s="258"/>
    </row>
    <row r="382" spans="1:37" ht="15" customHeight="1">
      <c r="A382" s="152" t="s">
        <v>513</v>
      </c>
      <c r="B382" s="261"/>
      <c r="C382" s="225" t="s">
        <v>786</v>
      </c>
      <c r="D382" s="351" t="s">
        <v>783</v>
      </c>
      <c r="E382" s="275" t="s">
        <v>688</v>
      </c>
      <c r="F382" s="27">
        <v>1</v>
      </c>
      <c r="G382" s="27">
        <v>1</v>
      </c>
      <c r="H382" s="347" t="s">
        <v>784</v>
      </c>
      <c r="I382" s="17">
        <v>5021353018080</v>
      </c>
      <c r="J382" s="348" t="s">
        <v>785</v>
      </c>
      <c r="K382" s="18">
        <v>4</v>
      </c>
      <c r="L382" s="64"/>
      <c r="M382" s="360"/>
      <c r="N382" s="350"/>
      <c r="O382" s="350">
        <v>0.25</v>
      </c>
      <c r="P382" s="258">
        <v>25</v>
      </c>
      <c r="Q382" s="258" t="s">
        <v>583</v>
      </c>
      <c r="R382" s="258">
        <v>111</v>
      </c>
      <c r="S382" s="349" t="str">
        <f>IF(U382=0,"",COUNTIF(S$13:S381,"&gt;0")+1)</f>
        <v/>
      </c>
      <c r="T382" s="349" t="str">
        <f>IF(U382=0,"",COUNTIF(T$13:T381,"&gt;0")+1)</f>
        <v/>
      </c>
      <c r="U382" s="258">
        <f t="shared" si="122"/>
        <v>0</v>
      </c>
      <c r="V382" s="258"/>
      <c r="W382" s="258"/>
      <c r="AF382" s="258"/>
      <c r="AG382" s="258"/>
      <c r="AH382" s="258"/>
      <c r="AI382" s="258"/>
      <c r="AJ382" s="258"/>
      <c r="AK382" s="258"/>
    </row>
    <row r="383" spans="1:37" ht="15.75" customHeight="1">
      <c r="A383" s="63"/>
      <c r="B383" s="132">
        <f>SUM(B371:B382)*10-(B375+B380+B382)*2</f>
        <v>0</v>
      </c>
      <c r="C383" s="225" t="s">
        <v>364</v>
      </c>
      <c r="D383" s="60" t="s">
        <v>562</v>
      </c>
      <c r="E383" s="63"/>
      <c r="F383" s="22"/>
      <c r="G383" s="22"/>
      <c r="H383" s="22"/>
      <c r="I383" s="22"/>
      <c r="J383" s="22"/>
      <c r="K383" s="22"/>
      <c r="L383" s="22"/>
      <c r="M383" s="360"/>
      <c r="N383" s="350"/>
      <c r="O383" s="350"/>
      <c r="P383" s="258"/>
      <c r="Q383" s="258" t="s">
        <v>583</v>
      </c>
      <c r="R383" s="258"/>
      <c r="S383" s="349" t="str">
        <f>IF(U383=0,"",COUNTIF(S$13:S382,"&gt;0")+1)</f>
        <v/>
      </c>
      <c r="T383" s="349"/>
      <c r="U383" s="258">
        <f t="shared" si="122"/>
        <v>0</v>
      </c>
      <c r="V383" s="258"/>
      <c r="W383" s="258"/>
      <c r="AF383" s="258"/>
      <c r="AG383" s="258"/>
      <c r="AH383" s="258"/>
      <c r="AI383" s="258"/>
      <c r="AJ383" s="258"/>
      <c r="AK383" s="258"/>
    </row>
    <row r="384" spans="1:37">
      <c r="A384" s="43"/>
      <c r="B384" s="131"/>
      <c r="N384" s="258"/>
      <c r="O384" s="258"/>
      <c r="P384" s="258"/>
      <c r="Q384" s="258"/>
      <c r="R384" s="258"/>
      <c r="S384" s="258"/>
      <c r="T384" s="258"/>
      <c r="U384" s="258"/>
      <c r="V384" s="258"/>
      <c r="W384" s="258"/>
      <c r="AF384" s="258"/>
      <c r="AG384" s="258"/>
      <c r="AH384" s="258"/>
      <c r="AI384" s="258"/>
      <c r="AJ384" s="258"/>
      <c r="AK384" s="258"/>
    </row>
    <row r="385" spans="1:37" hidden="1">
      <c r="A385" s="43"/>
      <c r="B385" s="131"/>
      <c r="N385" s="258"/>
      <c r="O385" s="258"/>
      <c r="P385" s="258"/>
      <c r="Q385" s="258"/>
      <c r="R385" s="258"/>
      <c r="S385" s="258"/>
      <c r="T385" s="258"/>
      <c r="U385" s="258"/>
      <c r="V385" s="258"/>
      <c r="W385" s="258"/>
      <c r="AF385" s="258"/>
      <c r="AG385" s="258"/>
      <c r="AH385" s="258"/>
      <c r="AI385" s="258"/>
      <c r="AJ385" s="258"/>
      <c r="AK385" s="258"/>
    </row>
    <row r="386" spans="1:37" ht="15" customHeight="1">
      <c r="A386" s="154"/>
      <c r="B386" s="390" t="s">
        <v>602</v>
      </c>
      <c r="C386" s="390"/>
      <c r="D386" s="390"/>
      <c r="E386" s="390"/>
      <c r="F386" s="390"/>
      <c r="G386" s="390"/>
      <c r="N386" s="258"/>
      <c r="O386" s="258"/>
      <c r="P386" s="258"/>
      <c r="Q386" s="258"/>
      <c r="R386" s="258"/>
      <c r="S386" s="258"/>
      <c r="T386" s="258"/>
      <c r="U386" s="258"/>
      <c r="V386" s="258"/>
      <c r="W386" s="258"/>
      <c r="AF386" s="258"/>
      <c r="AG386" s="258"/>
      <c r="AH386" s="258"/>
      <c r="AI386" s="258"/>
      <c r="AJ386" s="258"/>
      <c r="AK386" s="258"/>
    </row>
    <row r="387" spans="1:37" ht="15" customHeight="1">
      <c r="A387" s="155"/>
      <c r="B387" s="397"/>
      <c r="C387" s="397"/>
      <c r="D387" s="397"/>
      <c r="E387" s="397"/>
      <c r="F387" s="397"/>
      <c r="G387" s="397"/>
      <c r="N387" s="258"/>
      <c r="O387" s="258"/>
      <c r="P387" s="258"/>
      <c r="Q387" s="258"/>
      <c r="R387" s="258"/>
      <c r="S387" s="258"/>
      <c r="T387" s="258"/>
      <c r="U387" s="258"/>
      <c r="V387" s="258"/>
      <c r="W387" s="258"/>
      <c r="AF387" s="258"/>
      <c r="AG387" s="258"/>
      <c r="AH387" s="258"/>
      <c r="AI387" s="258"/>
      <c r="AJ387" s="258"/>
      <c r="AK387" s="258"/>
    </row>
    <row r="388" spans="1:37">
      <c r="A388" s="97" t="s">
        <v>592</v>
      </c>
      <c r="B388" s="391" t="s">
        <v>347</v>
      </c>
      <c r="C388" s="391" t="s">
        <v>348</v>
      </c>
      <c r="D388" s="393" t="s">
        <v>594</v>
      </c>
      <c r="E388" s="405"/>
      <c r="F388" s="405"/>
      <c r="G388" s="406"/>
      <c r="H388" s="395" t="s">
        <v>595</v>
      </c>
      <c r="I388" s="391" t="s">
        <v>350</v>
      </c>
      <c r="J388" s="395" t="s">
        <v>352</v>
      </c>
      <c r="K388" s="258"/>
      <c r="L388" s="258"/>
      <c r="N388" s="258"/>
      <c r="O388" s="258"/>
      <c r="P388" s="258"/>
      <c r="Q388" s="258"/>
      <c r="R388" s="258"/>
      <c r="S388" s="258"/>
      <c r="T388" s="258"/>
      <c r="U388" s="258"/>
      <c r="V388" s="258"/>
      <c r="W388" s="258"/>
      <c r="AF388" s="258"/>
      <c r="AG388" s="258"/>
      <c r="AH388" s="258"/>
      <c r="AI388" s="258"/>
      <c r="AJ388" s="258"/>
      <c r="AK388" s="258"/>
    </row>
    <row r="389" spans="1:37">
      <c r="A389" s="79" t="s">
        <v>591</v>
      </c>
      <c r="B389" s="392"/>
      <c r="C389" s="392"/>
      <c r="D389" s="394"/>
      <c r="E389" s="407"/>
      <c r="F389" s="407"/>
      <c r="G389" s="408"/>
      <c r="H389" s="396"/>
      <c r="I389" s="392"/>
      <c r="J389" s="396"/>
      <c r="K389" s="258"/>
      <c r="L389" s="258"/>
      <c r="N389" s="258"/>
      <c r="O389" s="258"/>
      <c r="P389" s="258"/>
      <c r="Q389" s="258"/>
      <c r="R389" s="258"/>
      <c r="S389" s="258"/>
      <c r="T389" s="258"/>
      <c r="U389" s="258"/>
      <c r="V389" s="258"/>
      <c r="W389" s="258"/>
      <c r="AF389" s="258"/>
      <c r="AG389" s="258"/>
      <c r="AH389" s="258"/>
      <c r="AI389" s="258"/>
      <c r="AJ389" s="258"/>
      <c r="AK389" s="258"/>
    </row>
    <row r="390" spans="1:37">
      <c r="A390" s="95" t="s">
        <v>513</v>
      </c>
      <c r="B390" s="261"/>
      <c r="C390" s="86" t="s">
        <v>526</v>
      </c>
      <c r="D390" s="196" t="s">
        <v>479</v>
      </c>
      <c r="E390" s="298"/>
      <c r="F390" s="170"/>
      <c r="G390" s="81"/>
      <c r="H390" s="41" t="s">
        <v>480</v>
      </c>
      <c r="I390" s="147">
        <v>8714162000007</v>
      </c>
      <c r="J390" s="28"/>
      <c r="K390" s="258"/>
      <c r="L390" s="258"/>
      <c r="N390" s="258"/>
      <c r="O390" s="258"/>
      <c r="P390" s="258"/>
      <c r="Q390" s="258" t="s">
        <v>588</v>
      </c>
      <c r="R390" s="258">
        <v>150</v>
      </c>
      <c r="S390" s="349" t="str">
        <f>IF(U390=0,"",COUNTIF(S$13:S389,"&gt;0")+1)</f>
        <v/>
      </c>
      <c r="T390" s="349" t="str">
        <f>IF(U390=0,"",COUNTIF(T$13:T389,"&gt;0")+1)</f>
        <v/>
      </c>
      <c r="U390" s="258">
        <f t="shared" ref="U390:U400" si="123">B390</f>
        <v>0</v>
      </c>
      <c r="V390" s="258"/>
      <c r="W390" s="258"/>
      <c r="AF390" s="258"/>
      <c r="AG390" s="258"/>
      <c r="AH390" s="258"/>
      <c r="AI390" s="258"/>
      <c r="AJ390" s="258"/>
      <c r="AK390" s="258"/>
    </row>
    <row r="391" spans="1:37">
      <c r="A391" s="95" t="s">
        <v>513</v>
      </c>
      <c r="B391" s="261"/>
      <c r="C391" s="86" t="s">
        <v>526</v>
      </c>
      <c r="D391" s="196" t="s">
        <v>481</v>
      </c>
      <c r="E391" s="298"/>
      <c r="F391" s="170"/>
      <c r="G391" s="81"/>
      <c r="H391" s="41" t="s">
        <v>482</v>
      </c>
      <c r="I391" s="147">
        <v>8714162000076</v>
      </c>
      <c r="J391" s="28"/>
      <c r="K391" s="258"/>
      <c r="L391" s="258"/>
      <c r="N391" s="258"/>
      <c r="O391" s="258"/>
      <c r="P391" s="258"/>
      <c r="Q391" s="258" t="s">
        <v>588</v>
      </c>
      <c r="R391" s="258">
        <v>150</v>
      </c>
      <c r="S391" s="349" t="str">
        <f>IF(U391=0,"",COUNTIF(S$13:S390,"&gt;0")+1)</f>
        <v/>
      </c>
      <c r="T391" s="349" t="str">
        <f>IF(U391=0,"",COUNTIF(T$13:T390,"&gt;0")+1)</f>
        <v/>
      </c>
      <c r="U391" s="258">
        <f t="shared" si="123"/>
        <v>0</v>
      </c>
      <c r="V391" s="258"/>
      <c r="W391" s="258"/>
      <c r="AF391" s="258"/>
      <c r="AG391" s="258"/>
      <c r="AH391" s="258"/>
      <c r="AI391" s="258"/>
      <c r="AJ391" s="258"/>
      <c r="AK391" s="258"/>
    </row>
    <row r="392" spans="1:37">
      <c r="A392" s="95" t="s">
        <v>513</v>
      </c>
      <c r="B392" s="261"/>
      <c r="C392" s="86" t="s">
        <v>526</v>
      </c>
      <c r="D392" s="196" t="s">
        <v>483</v>
      </c>
      <c r="E392" s="298"/>
      <c r="F392" s="170"/>
      <c r="G392" s="81"/>
      <c r="H392" s="41" t="s">
        <v>484</v>
      </c>
      <c r="I392" s="147">
        <v>8714162000144</v>
      </c>
      <c r="J392" s="28"/>
      <c r="K392" s="258"/>
      <c r="L392" s="258"/>
      <c r="N392" s="258"/>
      <c r="O392" s="258"/>
      <c r="P392" s="258"/>
      <c r="Q392" s="258" t="s">
        <v>588</v>
      </c>
      <c r="R392" s="258">
        <v>150</v>
      </c>
      <c r="S392" s="349" t="str">
        <f>IF(U392=0,"",COUNTIF(S$13:S391,"&gt;0")+1)</f>
        <v/>
      </c>
      <c r="T392" s="349" t="str">
        <f>IF(U392=0,"",COUNTIF(T$13:T391,"&gt;0")+1)</f>
        <v/>
      </c>
      <c r="U392" s="258">
        <f t="shared" si="123"/>
        <v>0</v>
      </c>
      <c r="V392" s="258"/>
      <c r="W392" s="258"/>
      <c r="AF392" s="258"/>
      <c r="AG392" s="258"/>
      <c r="AH392" s="258"/>
      <c r="AI392" s="258"/>
      <c r="AJ392" s="258"/>
      <c r="AK392" s="258"/>
    </row>
    <row r="393" spans="1:37">
      <c r="A393" s="95" t="s">
        <v>513</v>
      </c>
      <c r="B393" s="261"/>
      <c r="C393" s="86" t="s">
        <v>526</v>
      </c>
      <c r="D393" s="196" t="s">
        <v>485</v>
      </c>
      <c r="E393" s="298"/>
      <c r="F393" s="170"/>
      <c r="G393" s="81"/>
      <c r="H393" s="41" t="s">
        <v>486</v>
      </c>
      <c r="I393" s="147">
        <v>8714162000212</v>
      </c>
      <c r="J393" s="28"/>
      <c r="K393" s="258"/>
      <c r="L393" s="258"/>
      <c r="N393" s="258"/>
      <c r="O393" s="258"/>
      <c r="P393" s="258"/>
      <c r="Q393" s="258" t="s">
        <v>588</v>
      </c>
      <c r="R393" s="258">
        <v>150</v>
      </c>
      <c r="S393" s="349" t="str">
        <f>IF(U393=0,"",COUNTIF(S$13:S392,"&gt;0")+1)</f>
        <v/>
      </c>
      <c r="T393" s="349" t="str">
        <f>IF(U393=0,"",COUNTIF(T$13:T392,"&gt;0")+1)</f>
        <v/>
      </c>
      <c r="U393" s="258">
        <f t="shared" si="123"/>
        <v>0</v>
      </c>
      <c r="V393" s="258"/>
      <c r="W393" s="258"/>
      <c r="AF393" s="258"/>
      <c r="AG393" s="258"/>
      <c r="AH393" s="258"/>
      <c r="AI393" s="258"/>
      <c r="AJ393" s="258"/>
      <c r="AK393" s="258"/>
    </row>
    <row r="394" spans="1:37">
      <c r="A394" s="95" t="s">
        <v>513</v>
      </c>
      <c r="B394" s="261"/>
      <c r="C394" s="86" t="s">
        <v>365</v>
      </c>
      <c r="D394" s="195" t="s">
        <v>487</v>
      </c>
      <c r="E394" s="299"/>
      <c r="F394" s="170"/>
      <c r="G394" s="81"/>
      <c r="H394" s="41" t="s">
        <v>488</v>
      </c>
      <c r="I394" s="147">
        <v>8714162000281</v>
      </c>
      <c r="J394" s="28"/>
      <c r="K394" s="258"/>
      <c r="L394" s="258"/>
      <c r="N394" s="258"/>
      <c r="O394" s="258"/>
      <c r="P394" s="258"/>
      <c r="Q394" s="258" t="s">
        <v>588</v>
      </c>
      <c r="R394" s="258">
        <v>150</v>
      </c>
      <c r="S394" s="349" t="str">
        <f>IF(U394=0,"",COUNTIF(S$13:S393,"&gt;0")+1)</f>
        <v/>
      </c>
      <c r="T394" s="349" t="str">
        <f>IF(U394=0,"",COUNTIF(T$13:T393,"&gt;0")+1)</f>
        <v/>
      </c>
      <c r="U394" s="258">
        <f t="shared" si="123"/>
        <v>0</v>
      </c>
      <c r="V394" s="258"/>
      <c r="W394" s="258"/>
      <c r="AF394" s="258"/>
      <c r="AG394" s="258"/>
      <c r="AH394" s="258"/>
      <c r="AI394" s="258"/>
      <c r="AJ394" s="258"/>
      <c r="AK394" s="258"/>
    </row>
    <row r="395" spans="1:37">
      <c r="A395" s="95" t="s">
        <v>513</v>
      </c>
      <c r="B395" s="261"/>
      <c r="C395" s="86" t="s">
        <v>526</v>
      </c>
      <c r="D395" s="195" t="s">
        <v>489</v>
      </c>
      <c r="E395" s="299"/>
      <c r="F395" s="170"/>
      <c r="G395" s="81"/>
      <c r="H395" s="41" t="s">
        <v>490</v>
      </c>
      <c r="I395" s="147">
        <v>5021353015515</v>
      </c>
      <c r="J395" s="28"/>
      <c r="K395" s="258"/>
      <c r="L395" s="258"/>
      <c r="N395" s="258"/>
      <c r="O395" s="258"/>
      <c r="P395" s="258"/>
      <c r="Q395" s="258" t="s">
        <v>588</v>
      </c>
      <c r="R395" s="258">
        <v>150</v>
      </c>
      <c r="S395" s="349" t="str">
        <f>IF(U395=0,"",COUNTIF(S$13:S394,"&gt;0")+1)</f>
        <v/>
      </c>
      <c r="T395" s="349" t="str">
        <f>IF(U395=0,"",COUNTIF(T$13:T394,"&gt;0")+1)</f>
        <v/>
      </c>
      <c r="U395" s="258">
        <f t="shared" si="123"/>
        <v>0</v>
      </c>
      <c r="V395" s="258"/>
      <c r="W395" s="258"/>
      <c r="AF395" s="258"/>
      <c r="AG395" s="258"/>
      <c r="AH395" s="258"/>
      <c r="AI395" s="258"/>
      <c r="AJ395" s="258"/>
      <c r="AK395" s="258"/>
    </row>
    <row r="396" spans="1:37">
      <c r="A396" s="95" t="s">
        <v>513</v>
      </c>
      <c r="B396" s="261"/>
      <c r="C396" s="86" t="s">
        <v>526</v>
      </c>
      <c r="D396" s="195" t="s">
        <v>491</v>
      </c>
      <c r="E396" s="299"/>
      <c r="F396" s="170"/>
      <c r="G396" s="81"/>
      <c r="H396" s="41" t="s">
        <v>492</v>
      </c>
      <c r="I396" s="147">
        <v>5021353014730</v>
      </c>
      <c r="J396" s="28"/>
      <c r="K396" s="258"/>
      <c r="L396" s="258"/>
      <c r="N396" s="258"/>
      <c r="O396" s="258"/>
      <c r="P396" s="258"/>
      <c r="Q396" s="258" t="s">
        <v>588</v>
      </c>
      <c r="R396" s="258">
        <v>150</v>
      </c>
      <c r="S396" s="349" t="str">
        <f>IF(U396=0,"",COUNTIF(S$13:S395,"&gt;0")+1)</f>
        <v/>
      </c>
      <c r="T396" s="349" t="str">
        <f>IF(U396=0,"",COUNTIF(T$13:T395,"&gt;0")+1)</f>
        <v/>
      </c>
      <c r="U396" s="258">
        <f t="shared" si="123"/>
        <v>0</v>
      </c>
      <c r="V396" s="258"/>
      <c r="W396" s="258"/>
      <c r="AF396" s="258"/>
      <c r="AG396" s="258"/>
      <c r="AH396" s="258"/>
      <c r="AI396" s="258"/>
      <c r="AJ396" s="258"/>
      <c r="AK396" s="258"/>
    </row>
    <row r="397" spans="1:37">
      <c r="A397" s="95" t="s">
        <v>513</v>
      </c>
      <c r="B397" s="261"/>
      <c r="C397" s="86" t="s">
        <v>526</v>
      </c>
      <c r="D397" s="195" t="s">
        <v>493</v>
      </c>
      <c r="E397" s="299"/>
      <c r="F397" s="170"/>
      <c r="G397" s="81"/>
      <c r="H397" s="41" t="s">
        <v>494</v>
      </c>
      <c r="I397" s="147">
        <v>8714162000496</v>
      </c>
      <c r="J397" s="28"/>
      <c r="K397" s="258"/>
      <c r="L397" s="258"/>
      <c r="N397" s="258"/>
      <c r="O397" s="258"/>
      <c r="P397" s="258"/>
      <c r="Q397" s="258" t="s">
        <v>588</v>
      </c>
      <c r="R397" s="258">
        <v>150</v>
      </c>
      <c r="S397" s="349" t="str">
        <f>IF(U397=0,"",COUNTIF(S$13:S396,"&gt;0")+1)</f>
        <v/>
      </c>
      <c r="T397" s="349" t="str">
        <f>IF(U397=0,"",COUNTIF(T$13:T396,"&gt;0")+1)</f>
        <v/>
      </c>
      <c r="U397" s="258">
        <f t="shared" si="123"/>
        <v>0</v>
      </c>
      <c r="V397" s="258"/>
      <c r="W397" s="258"/>
      <c r="AF397" s="258"/>
      <c r="AG397" s="258"/>
      <c r="AH397" s="258"/>
      <c r="AI397" s="258"/>
      <c r="AJ397" s="258"/>
      <c r="AK397" s="258"/>
    </row>
    <row r="398" spans="1:37">
      <c r="A398" s="95" t="s">
        <v>513</v>
      </c>
      <c r="B398" s="261"/>
      <c r="C398" s="86" t="s">
        <v>365</v>
      </c>
      <c r="D398" s="195" t="s">
        <v>495</v>
      </c>
      <c r="E398" s="299"/>
      <c r="F398" s="170"/>
      <c r="G398" s="81"/>
      <c r="H398" s="41" t="s">
        <v>496</v>
      </c>
      <c r="I398" s="147">
        <v>8714162000915</v>
      </c>
      <c r="J398" s="28"/>
      <c r="K398" s="258"/>
      <c r="L398" s="258"/>
      <c r="N398" s="258"/>
      <c r="O398" s="258"/>
      <c r="P398" s="258"/>
      <c r="Q398" s="258" t="s">
        <v>588</v>
      </c>
      <c r="R398" s="258">
        <v>150</v>
      </c>
      <c r="S398" s="349" t="str">
        <f>IF(U398=0,"",COUNTIF(S$13:S397,"&gt;0")+1)</f>
        <v/>
      </c>
      <c r="T398" s="349" t="str">
        <f>IF(U398=0,"",COUNTIF(T$13:T397,"&gt;0")+1)</f>
        <v/>
      </c>
      <c r="U398" s="258">
        <f t="shared" si="123"/>
        <v>0</v>
      </c>
      <c r="V398" s="258"/>
      <c r="W398" s="258"/>
      <c r="AF398" s="258"/>
      <c r="AG398" s="258"/>
      <c r="AH398" s="258"/>
      <c r="AI398" s="258"/>
      <c r="AJ398" s="258"/>
      <c r="AK398" s="258"/>
    </row>
    <row r="399" spans="1:37" hidden="1">
      <c r="A399" s="94" t="s">
        <v>514</v>
      </c>
      <c r="B399" s="261"/>
      <c r="C399" s="86" t="s">
        <v>526</v>
      </c>
      <c r="D399" s="195" t="s">
        <v>497</v>
      </c>
      <c r="E399" s="299"/>
      <c r="F399" s="170"/>
      <c r="G399" s="81"/>
      <c r="H399" s="41" t="s">
        <v>498</v>
      </c>
      <c r="I399" s="147">
        <v>8715236010601</v>
      </c>
      <c r="J399" s="28"/>
      <c r="K399" s="258"/>
      <c r="L399" s="258"/>
      <c r="N399" s="258"/>
      <c r="O399" s="258"/>
      <c r="P399" s="258"/>
      <c r="Q399" s="258" t="s">
        <v>588</v>
      </c>
      <c r="R399" s="258">
        <v>150</v>
      </c>
      <c r="S399" s="349" t="str">
        <f>IF(U399=0,"",COUNTIF(S$13:S398,"&gt;0")+1)</f>
        <v/>
      </c>
      <c r="T399" s="349" t="str">
        <f>IF(U399=0,"",COUNTIF(T$13:T398,"&gt;0")+1)</f>
        <v/>
      </c>
      <c r="U399" s="258">
        <f t="shared" si="123"/>
        <v>0</v>
      </c>
      <c r="V399" s="258"/>
      <c r="W399" s="258"/>
      <c r="AF399" s="258"/>
      <c r="AG399" s="258"/>
      <c r="AH399" s="258"/>
      <c r="AI399" s="258"/>
      <c r="AJ399" s="258"/>
      <c r="AK399" s="258"/>
    </row>
    <row r="400" spans="1:37">
      <c r="A400" s="95" t="s">
        <v>513</v>
      </c>
      <c r="B400" s="261"/>
      <c r="C400" s="86" t="s">
        <v>526</v>
      </c>
      <c r="D400" s="195" t="s">
        <v>499</v>
      </c>
      <c r="E400" s="299"/>
      <c r="F400" s="170"/>
      <c r="G400" s="81"/>
      <c r="H400" s="41" t="s">
        <v>500</v>
      </c>
      <c r="I400" s="147"/>
      <c r="J400" s="28"/>
      <c r="K400" s="258"/>
      <c r="L400" s="258"/>
      <c r="N400" s="258"/>
      <c r="O400" s="258"/>
      <c r="P400" s="258"/>
      <c r="Q400" s="258" t="s">
        <v>588</v>
      </c>
      <c r="R400" s="258">
        <v>150</v>
      </c>
      <c r="S400" s="349" t="str">
        <f>IF(U400=0,"",COUNTIF(S$13:S399,"&gt;0")+1)</f>
        <v/>
      </c>
      <c r="T400" s="349" t="str">
        <f>IF(U400=0,"",COUNTIF(T$13:T399,"&gt;0")+1)</f>
        <v/>
      </c>
      <c r="U400" s="258">
        <f t="shared" si="123"/>
        <v>0</v>
      </c>
      <c r="V400" s="258"/>
      <c r="W400" s="258"/>
      <c r="AF400" s="258"/>
      <c r="AG400" s="258"/>
      <c r="AH400" s="258"/>
      <c r="AI400" s="258"/>
      <c r="AJ400" s="258"/>
      <c r="AK400" s="258"/>
    </row>
    <row r="401" spans="1:37">
      <c r="B401" s="130">
        <f>SUM(B390:B400)*25-(B394+B398)*15</f>
        <v>0</v>
      </c>
      <c r="C401" s="86" t="s">
        <v>364</v>
      </c>
      <c r="D401" s="129" t="s">
        <v>562</v>
      </c>
      <c r="E401" s="284"/>
      <c r="I401" s="149"/>
      <c r="K401" s="258"/>
      <c r="L401" s="258"/>
      <c r="N401" s="258"/>
      <c r="O401" s="258"/>
      <c r="P401" s="258"/>
      <c r="Q401" s="258"/>
      <c r="R401" s="258"/>
      <c r="S401" s="349" t="str">
        <f>IF(U401=0,"",COUNTIF(S$13:S400,"&gt;0")+1)</f>
        <v/>
      </c>
      <c r="T401" s="258"/>
      <c r="U401" s="258">
        <f>B401</f>
        <v>0</v>
      </c>
      <c r="V401" s="258"/>
      <c r="W401" s="258"/>
      <c r="AF401" s="258"/>
      <c r="AG401" s="258"/>
      <c r="AH401" s="258"/>
      <c r="AI401" s="258"/>
      <c r="AJ401" s="258"/>
      <c r="AK401" s="258"/>
    </row>
    <row r="402" spans="1:37">
      <c r="I402" s="149"/>
      <c r="K402" s="258"/>
      <c r="L402" s="258"/>
      <c r="N402" s="258"/>
      <c r="O402" s="258"/>
      <c r="P402" s="258"/>
      <c r="Q402" s="258"/>
      <c r="R402" s="258"/>
      <c r="S402" s="258"/>
      <c r="T402" s="258"/>
      <c r="U402" s="258"/>
      <c r="V402" s="258"/>
      <c r="W402" s="258"/>
      <c r="AF402" s="258"/>
      <c r="AG402" s="258"/>
      <c r="AH402" s="258"/>
      <c r="AI402" s="258"/>
      <c r="AJ402" s="258"/>
      <c r="AK402" s="258"/>
    </row>
    <row r="403" spans="1:37" ht="15" customHeight="1">
      <c r="A403" s="154"/>
      <c r="B403" s="390" t="s">
        <v>603</v>
      </c>
      <c r="C403" s="390"/>
      <c r="D403" s="390"/>
      <c r="E403" s="390"/>
      <c r="F403" s="390"/>
      <c r="G403" s="390"/>
      <c r="I403" s="149"/>
      <c r="K403" s="258"/>
      <c r="L403" s="258"/>
      <c r="N403" s="258"/>
      <c r="O403" s="258"/>
      <c r="P403" s="258"/>
      <c r="Q403" s="258"/>
      <c r="R403" s="258"/>
      <c r="S403" s="258"/>
      <c r="T403" s="258"/>
      <c r="U403" s="258"/>
      <c r="V403" s="258"/>
      <c r="W403" s="258"/>
      <c r="AF403" s="258"/>
      <c r="AG403" s="258"/>
      <c r="AH403" s="258"/>
      <c r="AI403" s="258"/>
      <c r="AJ403" s="258"/>
      <c r="AK403" s="258"/>
    </row>
    <row r="404" spans="1:37" ht="15" customHeight="1">
      <c r="A404" s="155"/>
      <c r="B404" s="397"/>
      <c r="C404" s="397"/>
      <c r="D404" s="397"/>
      <c r="E404" s="397"/>
      <c r="F404" s="397"/>
      <c r="G404" s="397"/>
      <c r="I404" s="149"/>
      <c r="K404" s="258"/>
      <c r="L404" s="258"/>
      <c r="N404" s="258"/>
      <c r="O404" s="258"/>
      <c r="P404" s="258"/>
      <c r="Q404" s="258"/>
      <c r="R404" s="258"/>
      <c r="S404" s="258"/>
      <c r="T404" s="258"/>
      <c r="U404" s="258"/>
      <c r="V404" s="258"/>
      <c r="W404" s="258"/>
      <c r="AF404" s="258"/>
      <c r="AG404" s="258"/>
      <c r="AH404" s="258"/>
      <c r="AI404" s="258"/>
      <c r="AJ404" s="258"/>
      <c r="AK404" s="258"/>
    </row>
    <row r="405" spans="1:37">
      <c r="A405" s="97" t="s">
        <v>592</v>
      </c>
      <c r="B405" s="391" t="s">
        <v>347</v>
      </c>
      <c r="C405" s="391" t="s">
        <v>348</v>
      </c>
      <c r="D405" s="393" t="s">
        <v>594</v>
      </c>
      <c r="E405" s="300"/>
      <c r="F405" s="206"/>
      <c r="G405" s="207"/>
      <c r="H405" s="395" t="s">
        <v>595</v>
      </c>
      <c r="I405" s="391" t="s">
        <v>350</v>
      </c>
      <c r="J405" s="395" t="s">
        <v>352</v>
      </c>
      <c r="K405" s="258"/>
      <c r="L405" s="258"/>
      <c r="N405" s="258"/>
      <c r="O405" s="258"/>
      <c r="P405" s="258"/>
      <c r="Q405" s="258"/>
      <c r="R405" s="258"/>
      <c r="S405" s="258"/>
      <c r="T405" s="258"/>
      <c r="U405" s="258"/>
      <c r="V405" s="258"/>
      <c r="W405" s="258"/>
      <c r="AF405" s="258"/>
      <c r="AG405" s="258"/>
      <c r="AH405" s="258"/>
      <c r="AI405" s="258"/>
      <c r="AJ405" s="258"/>
      <c r="AK405" s="258"/>
    </row>
    <row r="406" spans="1:37">
      <c r="A406" s="79" t="s">
        <v>591</v>
      </c>
      <c r="B406" s="392"/>
      <c r="C406" s="392"/>
      <c r="D406" s="394"/>
      <c r="E406" s="301"/>
      <c r="F406" s="208"/>
      <c r="G406" s="209"/>
      <c r="H406" s="396"/>
      <c r="I406" s="392"/>
      <c r="J406" s="396"/>
      <c r="K406" s="258"/>
      <c r="L406" s="258"/>
      <c r="N406" s="258"/>
      <c r="O406" s="258"/>
      <c r="P406" s="258"/>
      <c r="Q406" s="258"/>
      <c r="R406" s="258"/>
      <c r="S406" s="258"/>
      <c r="T406" s="258"/>
      <c r="U406" s="258"/>
      <c r="V406" s="258"/>
      <c r="W406" s="258"/>
      <c r="AF406" s="258"/>
      <c r="AG406" s="258"/>
      <c r="AH406" s="258"/>
      <c r="AI406" s="258"/>
      <c r="AJ406" s="258"/>
      <c r="AK406" s="258"/>
    </row>
    <row r="407" spans="1:37">
      <c r="A407" s="95" t="s">
        <v>513</v>
      </c>
      <c r="B407" s="326"/>
      <c r="C407" s="86" t="s">
        <v>364</v>
      </c>
      <c r="D407" s="199" t="s">
        <v>501</v>
      </c>
      <c r="E407" s="302"/>
      <c r="F407" s="170"/>
      <c r="G407" s="81"/>
      <c r="H407" s="268" t="s">
        <v>683</v>
      </c>
      <c r="I407" s="147">
        <v>5021353015522</v>
      </c>
      <c r="J407" s="267" t="s">
        <v>717</v>
      </c>
      <c r="K407" s="258"/>
      <c r="L407" s="258"/>
      <c r="N407" s="258"/>
      <c r="O407" s="258"/>
      <c r="P407" s="258"/>
      <c r="Q407" s="258" t="s">
        <v>588</v>
      </c>
      <c r="R407" s="258">
        <v>160</v>
      </c>
      <c r="S407" s="349" t="str">
        <f>IF(U407=0,"",COUNTIF(S$13:S406,"&gt;0")+1)</f>
        <v/>
      </c>
      <c r="T407" s="349" t="str">
        <f>IF(U407=0,"",COUNTIF(T$13:T406,"&gt;0")+1)</f>
        <v/>
      </c>
      <c r="U407" s="258">
        <f t="shared" ref="U407:U408" si="124">B407</f>
        <v>0</v>
      </c>
      <c r="V407" s="258"/>
      <c r="W407" s="258"/>
      <c r="AF407" s="258"/>
      <c r="AG407" s="258"/>
      <c r="AH407" s="258"/>
      <c r="AI407" s="258"/>
      <c r="AJ407" s="258"/>
      <c r="AK407" s="258"/>
    </row>
    <row r="408" spans="1:37">
      <c r="A408" s="95" t="s">
        <v>513</v>
      </c>
      <c r="B408" s="326"/>
      <c r="C408" s="86" t="s">
        <v>364</v>
      </c>
      <c r="D408" s="316" t="s">
        <v>502</v>
      </c>
      <c r="E408" s="303"/>
      <c r="F408" s="170"/>
      <c r="G408" s="81"/>
      <c r="H408" s="268" t="s">
        <v>684</v>
      </c>
      <c r="I408" s="147">
        <v>5021353015539</v>
      </c>
      <c r="J408" s="267" t="s">
        <v>717</v>
      </c>
      <c r="K408" s="258"/>
      <c r="L408" s="258"/>
      <c r="N408" s="258"/>
      <c r="O408" s="258"/>
      <c r="P408" s="258"/>
      <c r="Q408" s="258" t="s">
        <v>588</v>
      </c>
      <c r="R408" s="258">
        <v>160</v>
      </c>
      <c r="S408" s="349" t="str">
        <f>IF(U408=0,"",COUNTIF(S$13:S407,"&gt;0")+1)</f>
        <v/>
      </c>
      <c r="T408" s="349" t="str">
        <f>IF(U408=0,"",COUNTIF(T$13:T407,"&gt;0")+1)</f>
        <v/>
      </c>
      <c r="U408" s="258">
        <f t="shared" si="124"/>
        <v>0</v>
      </c>
      <c r="V408" s="258"/>
      <c r="W408" s="258"/>
      <c r="AF408" s="258"/>
      <c r="AG408" s="258"/>
      <c r="AH408" s="258"/>
      <c r="AI408" s="258"/>
      <c r="AJ408" s="258"/>
      <c r="AK408" s="258"/>
    </row>
    <row r="409" spans="1:37">
      <c r="K409" s="258"/>
      <c r="L409" s="258"/>
      <c r="N409" s="258"/>
      <c r="O409" s="258"/>
      <c r="P409" s="258"/>
      <c r="Q409" s="258"/>
      <c r="R409" s="258"/>
      <c r="S409" s="258"/>
      <c r="T409" s="258"/>
      <c r="U409" s="258"/>
      <c r="V409" s="258"/>
      <c r="W409" s="258"/>
      <c r="AF409" s="258"/>
      <c r="AG409" s="258"/>
      <c r="AH409" s="258"/>
      <c r="AI409" s="258"/>
      <c r="AJ409" s="258"/>
      <c r="AK409" s="258"/>
    </row>
    <row r="410" spans="1:37">
      <c r="B410" s="390" t="s">
        <v>680</v>
      </c>
      <c r="C410" s="390"/>
      <c r="D410" s="390"/>
      <c r="E410" s="390"/>
      <c r="F410" s="390"/>
      <c r="G410" s="390"/>
      <c r="K410" s="258"/>
      <c r="L410" s="258"/>
      <c r="N410" s="258"/>
      <c r="O410" s="258"/>
      <c r="P410" s="258"/>
      <c r="Q410" s="258"/>
      <c r="R410" s="258"/>
      <c r="S410" s="258"/>
      <c r="T410" s="258"/>
      <c r="U410" s="258"/>
      <c r="V410" s="258"/>
      <c r="W410" s="258"/>
      <c r="AF410" s="258"/>
      <c r="AG410" s="258"/>
      <c r="AH410" s="258"/>
      <c r="AI410" s="258"/>
      <c r="AJ410" s="258"/>
      <c r="AK410" s="258"/>
    </row>
    <row r="411" spans="1:37">
      <c r="B411" s="397"/>
      <c r="C411" s="397"/>
      <c r="D411" s="397"/>
      <c r="E411" s="397"/>
      <c r="F411" s="397"/>
      <c r="G411" s="397"/>
      <c r="K411" s="258"/>
      <c r="L411" s="258"/>
      <c r="N411" s="258"/>
      <c r="O411" s="258"/>
      <c r="P411" s="258"/>
      <c r="Q411" s="258"/>
      <c r="R411" s="258"/>
      <c r="S411" s="258"/>
      <c r="T411" s="258"/>
      <c r="U411" s="258"/>
      <c r="V411" s="258"/>
      <c r="W411" s="258"/>
      <c r="AF411" s="258"/>
      <c r="AG411" s="258"/>
      <c r="AH411" s="258"/>
      <c r="AI411" s="258"/>
      <c r="AJ411" s="258"/>
      <c r="AK411" s="258"/>
    </row>
    <row r="412" spans="1:37">
      <c r="A412" s="97" t="s">
        <v>592</v>
      </c>
      <c r="B412" s="391" t="s">
        <v>347</v>
      </c>
      <c r="C412" s="391" t="s">
        <v>348</v>
      </c>
      <c r="D412" s="393" t="s">
        <v>594</v>
      </c>
      <c r="E412" s="300"/>
      <c r="F412" s="206"/>
      <c r="G412" s="207"/>
      <c r="H412" s="395" t="s">
        <v>595</v>
      </c>
      <c r="I412" s="391"/>
      <c r="J412" s="395" t="s">
        <v>352</v>
      </c>
      <c r="K412" s="258"/>
      <c r="L412" s="258"/>
      <c r="N412" s="258"/>
      <c r="O412" s="258"/>
      <c r="P412" s="258"/>
      <c r="Q412" s="258"/>
      <c r="R412" s="258"/>
      <c r="S412" s="258"/>
      <c r="T412" s="258"/>
      <c r="U412" s="258"/>
      <c r="V412" s="258"/>
      <c r="W412" s="258"/>
      <c r="AF412" s="258"/>
      <c r="AG412" s="258"/>
      <c r="AH412" s="258"/>
      <c r="AI412" s="258"/>
      <c r="AJ412" s="258"/>
      <c r="AK412" s="258"/>
    </row>
    <row r="413" spans="1:37">
      <c r="A413" s="79" t="s">
        <v>591</v>
      </c>
      <c r="B413" s="392"/>
      <c r="C413" s="392"/>
      <c r="D413" s="394"/>
      <c r="E413" s="301"/>
      <c r="F413" s="208"/>
      <c r="G413" s="209"/>
      <c r="H413" s="396"/>
      <c r="I413" s="392"/>
      <c r="J413" s="396"/>
      <c r="K413" s="258"/>
      <c r="L413" s="258"/>
      <c r="N413" s="258"/>
      <c r="O413" s="258"/>
      <c r="P413" s="258"/>
      <c r="Q413" s="258"/>
      <c r="R413" s="258"/>
      <c r="S413" s="258"/>
      <c r="T413" s="258"/>
      <c r="U413" s="258"/>
      <c r="V413" s="258"/>
      <c r="W413" s="258"/>
      <c r="AF413" s="258"/>
      <c r="AG413" s="258"/>
      <c r="AH413" s="258"/>
      <c r="AI413" s="258"/>
      <c r="AJ413" s="258"/>
      <c r="AK413" s="258"/>
    </row>
    <row r="414" spans="1:37">
      <c r="A414" s="95" t="s">
        <v>513</v>
      </c>
      <c r="B414" s="326"/>
      <c r="C414" s="86" t="s">
        <v>364</v>
      </c>
      <c r="D414" s="199" t="s">
        <v>681</v>
      </c>
      <c r="E414" s="302"/>
      <c r="F414" s="170"/>
      <c r="G414" s="81"/>
      <c r="H414" s="328" t="s">
        <v>685</v>
      </c>
      <c r="I414" s="147"/>
      <c r="J414" s="267"/>
      <c r="K414" s="258"/>
      <c r="L414" s="258"/>
      <c r="N414" s="258"/>
      <c r="O414" s="258"/>
      <c r="P414" s="258"/>
      <c r="Q414" s="258" t="s">
        <v>588</v>
      </c>
      <c r="R414" s="258">
        <v>150</v>
      </c>
      <c r="S414" s="349" t="str">
        <f>IF(U414=0,"",COUNTIF(S$13:S413,"&gt;0")+1)</f>
        <v/>
      </c>
      <c r="T414" s="349" t="str">
        <f>IF(U414=0,"",COUNTIF(T$13:T413,"&gt;0")+1)</f>
        <v/>
      </c>
      <c r="U414" s="258">
        <f t="shared" ref="U414:U416" si="125">B414</f>
        <v>0</v>
      </c>
      <c r="V414" s="258"/>
      <c r="W414" s="258"/>
      <c r="AF414" s="258"/>
      <c r="AG414" s="258"/>
      <c r="AH414" s="258"/>
      <c r="AI414" s="258"/>
      <c r="AJ414" s="258"/>
      <c r="AK414" s="258"/>
    </row>
    <row r="415" spans="1:37">
      <c r="A415" s="95" t="s">
        <v>513</v>
      </c>
      <c r="B415" s="326"/>
      <c r="C415" s="86" t="s">
        <v>364</v>
      </c>
      <c r="D415" s="199" t="s">
        <v>682</v>
      </c>
      <c r="E415" s="302"/>
      <c r="F415" s="170"/>
      <c r="G415" s="81"/>
      <c r="H415" s="328" t="s">
        <v>686</v>
      </c>
      <c r="I415" s="147"/>
      <c r="J415" s="267"/>
      <c r="K415" s="258"/>
      <c r="L415" s="258"/>
      <c r="N415" s="258"/>
      <c r="O415" s="258"/>
      <c r="P415" s="258"/>
      <c r="Q415" s="258" t="s">
        <v>588</v>
      </c>
      <c r="R415" s="258">
        <v>150</v>
      </c>
      <c r="S415" s="349" t="str">
        <f>IF(U415=0,"",COUNTIF(S$13:S414,"&gt;0")+1)</f>
        <v/>
      </c>
      <c r="T415" s="349" t="str">
        <f>IF(U415=0,"",COUNTIF(T$13:T414,"&gt;0")+1)</f>
        <v/>
      </c>
      <c r="U415" s="258">
        <f t="shared" si="125"/>
        <v>0</v>
      </c>
      <c r="V415" s="258"/>
      <c r="W415" s="258"/>
      <c r="AF415" s="258"/>
      <c r="AG415" s="258"/>
      <c r="AH415" s="258"/>
      <c r="AI415" s="258"/>
      <c r="AJ415" s="258"/>
      <c r="AK415" s="258"/>
    </row>
    <row r="416" spans="1:37" hidden="1">
      <c r="A416" s="94" t="s">
        <v>514</v>
      </c>
      <c r="B416" s="326"/>
      <c r="C416" s="86" t="s">
        <v>364</v>
      </c>
      <c r="D416" s="199" t="s">
        <v>740</v>
      </c>
      <c r="E416" s="302"/>
      <c r="F416" s="170"/>
      <c r="G416" s="81"/>
      <c r="H416" s="328">
        <v>49</v>
      </c>
      <c r="I416" s="147"/>
      <c r="J416" s="267"/>
      <c r="K416" s="258"/>
      <c r="L416" s="258"/>
      <c r="N416" s="258"/>
      <c r="O416" s="258"/>
      <c r="P416" s="258"/>
      <c r="Q416" s="258" t="s">
        <v>588</v>
      </c>
      <c r="R416" s="258">
        <v>150</v>
      </c>
      <c r="S416" s="349" t="str">
        <f>IF(U416=0,"",COUNTIF(S$13:S415,"&gt;0")+1)</f>
        <v/>
      </c>
      <c r="T416" s="349" t="str">
        <f>IF(U416=0,"",COUNTIF(T$13:T415,"&gt;0")+1)</f>
        <v/>
      </c>
      <c r="U416" s="258">
        <f t="shared" si="125"/>
        <v>0</v>
      </c>
      <c r="V416" s="258"/>
      <c r="W416" s="258"/>
      <c r="AF416" s="258"/>
      <c r="AG416" s="258"/>
      <c r="AH416" s="258"/>
      <c r="AI416" s="258"/>
      <c r="AJ416" s="258"/>
      <c r="AK416" s="258"/>
    </row>
    <row r="417" spans="1:37">
      <c r="A417" s="95" t="s">
        <v>513</v>
      </c>
      <c r="B417" s="326"/>
      <c r="C417" s="86" t="s">
        <v>755</v>
      </c>
      <c r="D417" s="316" t="s">
        <v>741</v>
      </c>
      <c r="E417" s="333"/>
      <c r="F417" s="170"/>
      <c r="G417" s="81"/>
      <c r="H417" s="331">
        <v>5</v>
      </c>
      <c r="I417" s="28"/>
      <c r="J417" s="28" t="s">
        <v>746</v>
      </c>
      <c r="K417" s="258"/>
      <c r="L417" s="258"/>
      <c r="N417" s="258"/>
      <c r="O417" s="258"/>
      <c r="P417" s="258"/>
      <c r="Q417" s="258" t="s">
        <v>588</v>
      </c>
      <c r="R417" s="258">
        <v>150</v>
      </c>
      <c r="S417" s="349" t="str">
        <f>IF(U417=0,"",COUNTIF(S$13:S416,"&gt;0")+1)</f>
        <v/>
      </c>
      <c r="T417" s="349" t="str">
        <f>IF(U417=0,"",COUNTIF(T$13:T416,"&gt;0")+1)</f>
        <v/>
      </c>
      <c r="U417" s="258">
        <f t="shared" ref="U417:U421" si="126">B417</f>
        <v>0</v>
      </c>
      <c r="V417" s="258"/>
      <c r="W417" s="258"/>
      <c r="AF417" s="258"/>
      <c r="AG417" s="258"/>
      <c r="AH417" s="258"/>
      <c r="AI417" s="258"/>
      <c r="AJ417" s="258"/>
      <c r="AK417" s="258"/>
    </row>
    <row r="418" spans="1:37">
      <c r="A418" s="95" t="s">
        <v>513</v>
      </c>
      <c r="B418" s="326"/>
      <c r="C418" s="86" t="s">
        <v>755</v>
      </c>
      <c r="D418" s="316" t="s">
        <v>742</v>
      </c>
      <c r="E418" s="333"/>
      <c r="F418" s="170"/>
      <c r="G418" s="81"/>
      <c r="H418" s="331">
        <v>5</v>
      </c>
      <c r="I418" s="28"/>
      <c r="J418" s="28" t="s">
        <v>746</v>
      </c>
      <c r="K418" s="258"/>
      <c r="L418" s="258"/>
      <c r="N418" s="258"/>
      <c r="O418" s="258"/>
      <c r="P418" s="258"/>
      <c r="Q418" s="258" t="s">
        <v>588</v>
      </c>
      <c r="R418" s="258">
        <v>150</v>
      </c>
      <c r="S418" s="349" t="str">
        <f>IF(U418=0,"",COUNTIF(S$13:S417,"&gt;0")+1)</f>
        <v/>
      </c>
      <c r="T418" s="349" t="str">
        <f>IF(U418=0,"",COUNTIF(T$13:T417,"&gt;0")+1)</f>
        <v/>
      </c>
      <c r="U418" s="258">
        <f t="shared" si="126"/>
        <v>0</v>
      </c>
      <c r="V418" s="258"/>
      <c r="W418" s="258"/>
      <c r="AF418" s="258"/>
      <c r="AG418" s="258"/>
      <c r="AH418" s="258"/>
      <c r="AI418" s="258"/>
      <c r="AJ418" s="258"/>
      <c r="AK418" s="258"/>
    </row>
    <row r="419" spans="1:37">
      <c r="A419" s="95" t="s">
        <v>513</v>
      </c>
      <c r="B419" s="326"/>
      <c r="C419" s="86" t="s">
        <v>755</v>
      </c>
      <c r="D419" s="316" t="s">
        <v>743</v>
      </c>
      <c r="E419" s="333"/>
      <c r="F419" s="170"/>
      <c r="G419" s="81"/>
      <c r="H419" s="329">
        <v>5</v>
      </c>
      <c r="I419" s="28"/>
      <c r="J419" s="28" t="s">
        <v>746</v>
      </c>
      <c r="K419" s="258"/>
      <c r="L419" s="258"/>
      <c r="N419" s="258"/>
      <c r="O419" s="258"/>
      <c r="P419" s="258"/>
      <c r="Q419" s="258" t="s">
        <v>588</v>
      </c>
      <c r="R419" s="258">
        <v>150</v>
      </c>
      <c r="S419" s="349" t="str">
        <f>IF(U419=0,"",COUNTIF(S$13:S418,"&gt;0")+1)</f>
        <v/>
      </c>
      <c r="T419" s="349" t="str">
        <f>IF(U419=0,"",COUNTIF(T$13:T418,"&gt;0")+1)</f>
        <v/>
      </c>
      <c r="U419" s="258">
        <f t="shared" si="126"/>
        <v>0</v>
      </c>
      <c r="V419" s="258"/>
      <c r="W419" s="258"/>
      <c r="AF419" s="258"/>
      <c r="AG419" s="258"/>
      <c r="AH419" s="258"/>
      <c r="AI419" s="258"/>
      <c r="AJ419" s="258"/>
      <c r="AK419" s="258"/>
    </row>
    <row r="420" spans="1:37">
      <c r="A420" s="95" t="s">
        <v>513</v>
      </c>
      <c r="B420" s="326"/>
      <c r="C420" s="86" t="s">
        <v>755</v>
      </c>
      <c r="D420" s="199" t="s">
        <v>744</v>
      </c>
      <c r="E420" s="333"/>
      <c r="F420" s="170"/>
      <c r="G420" s="81"/>
      <c r="H420" s="331">
        <v>10</v>
      </c>
      <c r="I420" s="28"/>
      <c r="J420" s="28" t="s">
        <v>747</v>
      </c>
      <c r="K420" s="258"/>
      <c r="L420" s="258"/>
      <c r="N420" s="258"/>
      <c r="O420" s="258"/>
      <c r="P420" s="258"/>
      <c r="Q420" s="258" t="s">
        <v>588</v>
      </c>
      <c r="R420" s="258">
        <v>150</v>
      </c>
      <c r="S420" s="349" t="str">
        <f>IF(U420=0,"",COUNTIF(S$13:S419,"&gt;0")+1)</f>
        <v/>
      </c>
      <c r="T420" s="349" t="str">
        <f>IF(U420=0,"",COUNTIF(T$13:T419,"&gt;0")+1)</f>
        <v/>
      </c>
      <c r="U420" s="258">
        <f t="shared" si="126"/>
        <v>0</v>
      </c>
      <c r="V420" s="258"/>
      <c r="W420" s="258"/>
      <c r="AF420" s="258"/>
      <c r="AG420" s="258"/>
      <c r="AH420" s="258"/>
      <c r="AI420" s="258"/>
      <c r="AJ420" s="258"/>
      <c r="AK420" s="258"/>
    </row>
    <row r="421" spans="1:37">
      <c r="A421" s="95" t="s">
        <v>513</v>
      </c>
      <c r="B421" s="326"/>
      <c r="C421" s="86" t="s">
        <v>755</v>
      </c>
      <c r="D421" s="327" t="s">
        <v>745</v>
      </c>
      <c r="E421" s="332"/>
      <c r="F421" s="170"/>
      <c r="G421" s="81"/>
      <c r="H421" s="331">
        <v>10</v>
      </c>
      <c r="I421" s="28"/>
      <c r="J421" s="28" t="s">
        <v>747</v>
      </c>
      <c r="K421" s="258"/>
      <c r="L421" s="258"/>
      <c r="N421" s="258"/>
      <c r="O421" s="258"/>
      <c r="P421" s="258"/>
      <c r="Q421" s="258" t="s">
        <v>588</v>
      </c>
      <c r="R421" s="258">
        <v>150</v>
      </c>
      <c r="S421" s="349" t="str">
        <f>IF(U421=0,"",COUNTIF(S$13:S420,"&gt;0")+1)</f>
        <v/>
      </c>
      <c r="T421" s="349" t="str">
        <f>IF(U421=0,"",COUNTIF(T$13:T420,"&gt;0")+1)</f>
        <v/>
      </c>
      <c r="U421" s="258">
        <f t="shared" si="126"/>
        <v>0</v>
      </c>
      <c r="V421" s="258"/>
      <c r="W421" s="258"/>
      <c r="AF421" s="258"/>
      <c r="AG421" s="258"/>
      <c r="AH421" s="258"/>
      <c r="AI421" s="258"/>
      <c r="AJ421" s="258"/>
      <c r="AK421" s="258"/>
    </row>
    <row r="422" spans="1:37">
      <c r="K422" s="258"/>
      <c r="L422" s="258"/>
      <c r="N422" s="258"/>
      <c r="O422" s="258"/>
      <c r="P422" s="258"/>
      <c r="Q422" s="258"/>
      <c r="R422" s="258"/>
      <c r="S422" s="258"/>
      <c r="T422" s="258"/>
      <c r="U422" s="258"/>
      <c r="V422" s="258"/>
      <c r="W422" s="258"/>
      <c r="AF422" s="258"/>
      <c r="AG422" s="258"/>
      <c r="AH422" s="258"/>
      <c r="AI422" s="258"/>
      <c r="AJ422" s="258"/>
      <c r="AK422" s="258"/>
    </row>
    <row r="423" spans="1:37" hidden="1">
      <c r="K423" s="258"/>
      <c r="L423" s="258"/>
      <c r="N423" s="258"/>
      <c r="O423" s="258"/>
      <c r="P423" s="258"/>
      <c r="Q423" s="258"/>
      <c r="R423" s="258"/>
      <c r="S423" s="258"/>
      <c r="T423" s="258"/>
      <c r="U423" s="258"/>
      <c r="V423" s="258"/>
      <c r="W423" s="258"/>
      <c r="AF423" s="258"/>
      <c r="AG423" s="258"/>
      <c r="AH423" s="258"/>
      <c r="AI423" s="258"/>
      <c r="AJ423" s="258"/>
      <c r="AK423" s="258"/>
    </row>
    <row r="424" spans="1:37" ht="15" customHeight="1">
      <c r="B424" s="390" t="s">
        <v>748</v>
      </c>
      <c r="C424" s="390"/>
      <c r="D424" s="390"/>
      <c r="E424" s="390"/>
      <c r="F424" s="390"/>
      <c r="G424" s="390"/>
      <c r="K424" s="258"/>
      <c r="L424" s="258"/>
      <c r="N424" s="258"/>
      <c r="O424" s="258"/>
      <c r="P424" s="258"/>
      <c r="Q424" s="258"/>
      <c r="R424" s="258"/>
      <c r="S424" s="258"/>
      <c r="T424" s="258"/>
      <c r="U424" s="258"/>
      <c r="V424" s="258"/>
      <c r="W424" s="258"/>
      <c r="AF424" s="258"/>
      <c r="AG424" s="258"/>
      <c r="AH424" s="258"/>
      <c r="AI424" s="258"/>
      <c r="AJ424" s="258"/>
      <c r="AK424" s="258"/>
    </row>
    <row r="425" spans="1:37" ht="15" customHeight="1">
      <c r="B425" s="390"/>
      <c r="C425" s="390"/>
      <c r="D425" s="390"/>
      <c r="E425" s="390"/>
      <c r="F425" s="390"/>
      <c r="G425" s="390"/>
      <c r="K425" s="258"/>
      <c r="L425" s="258"/>
      <c r="N425" s="258"/>
      <c r="O425" s="258"/>
      <c r="P425" s="258"/>
      <c r="Q425" s="258"/>
      <c r="R425" s="258"/>
      <c r="S425" s="258"/>
      <c r="T425" s="258"/>
      <c r="U425" s="258"/>
      <c r="V425" s="258"/>
      <c r="W425" s="258"/>
      <c r="AF425" s="258"/>
      <c r="AG425" s="258"/>
      <c r="AH425" s="258"/>
      <c r="AI425" s="258"/>
      <c r="AJ425" s="258"/>
      <c r="AK425" s="258"/>
    </row>
    <row r="426" spans="1:37">
      <c r="A426" s="97" t="s">
        <v>592</v>
      </c>
      <c r="B426" s="391" t="s">
        <v>347</v>
      </c>
      <c r="C426" s="391" t="s">
        <v>348</v>
      </c>
      <c r="D426" s="393" t="s">
        <v>594</v>
      </c>
      <c r="E426" s="300"/>
      <c r="F426" s="206"/>
      <c r="G426" s="207"/>
      <c r="H426" s="395" t="s">
        <v>595</v>
      </c>
      <c r="I426" s="391"/>
      <c r="J426" s="395" t="s">
        <v>352</v>
      </c>
      <c r="K426" s="258"/>
      <c r="L426" s="258"/>
      <c r="N426" s="258"/>
      <c r="O426" s="258"/>
      <c r="P426" s="258"/>
      <c r="Q426" s="258"/>
      <c r="R426" s="258"/>
      <c r="S426" s="258"/>
      <c r="T426" s="258"/>
      <c r="U426" s="258"/>
      <c r="V426" s="258"/>
      <c r="W426" s="258"/>
      <c r="AF426" s="258"/>
      <c r="AG426" s="258"/>
      <c r="AH426" s="258"/>
      <c r="AI426" s="258"/>
      <c r="AJ426" s="258"/>
      <c r="AK426" s="258"/>
    </row>
    <row r="427" spans="1:37">
      <c r="A427" s="79" t="s">
        <v>591</v>
      </c>
      <c r="B427" s="392"/>
      <c r="C427" s="392"/>
      <c r="D427" s="394"/>
      <c r="E427" s="301"/>
      <c r="F427" s="208"/>
      <c r="G427" s="209"/>
      <c r="H427" s="396"/>
      <c r="I427" s="392"/>
      <c r="J427" s="396"/>
      <c r="K427" s="258"/>
      <c r="L427" s="258"/>
      <c r="N427" s="258"/>
      <c r="O427" s="258"/>
      <c r="P427" s="258"/>
      <c r="Q427" s="258"/>
      <c r="R427" s="258"/>
      <c r="S427" s="258"/>
      <c r="T427" s="258"/>
      <c r="U427" s="258"/>
      <c r="V427" s="258"/>
      <c r="W427" s="258"/>
      <c r="AF427" s="258"/>
      <c r="AG427" s="258"/>
      <c r="AH427" s="258"/>
      <c r="AI427" s="258"/>
      <c r="AJ427" s="258"/>
      <c r="AK427" s="258"/>
    </row>
    <row r="428" spans="1:37">
      <c r="A428" s="152" t="s">
        <v>513</v>
      </c>
      <c r="B428" s="326"/>
      <c r="C428" s="86" t="s">
        <v>364</v>
      </c>
      <c r="D428" s="199" t="s">
        <v>749</v>
      </c>
      <c r="E428" s="333"/>
      <c r="F428" s="170"/>
      <c r="G428" s="81"/>
      <c r="H428" s="330">
        <v>2.5</v>
      </c>
      <c r="I428" s="28"/>
      <c r="J428" s="28"/>
      <c r="K428" s="258"/>
      <c r="L428" s="258"/>
      <c r="N428" s="258"/>
      <c r="O428" s="258"/>
      <c r="P428" s="258"/>
      <c r="Q428" s="258" t="s">
        <v>748</v>
      </c>
      <c r="R428" s="258">
        <v>150</v>
      </c>
      <c r="S428" s="349" t="str">
        <f>IF(U428=0,"",COUNTIF(S$13:S425,"&gt;0")+1)</f>
        <v/>
      </c>
      <c r="T428" s="349" t="str">
        <f>IF(U428=0,"",COUNTIF(T$13:T425,"&gt;0")+1)</f>
        <v/>
      </c>
      <c r="U428" s="258">
        <f t="shared" ref="U428:U433" si="127">B428</f>
        <v>0</v>
      </c>
      <c r="V428" s="258"/>
      <c r="W428" s="258"/>
      <c r="AF428" s="258"/>
      <c r="AG428" s="258"/>
      <c r="AH428" s="258"/>
      <c r="AI428" s="258"/>
      <c r="AJ428" s="258"/>
      <c r="AK428" s="258"/>
    </row>
    <row r="429" spans="1:37" hidden="1">
      <c r="A429" s="94" t="s">
        <v>514</v>
      </c>
      <c r="B429" s="326"/>
      <c r="C429" s="86" t="s">
        <v>364</v>
      </c>
      <c r="D429" s="199" t="s">
        <v>750</v>
      </c>
      <c r="E429" s="333"/>
      <c r="F429" s="170"/>
      <c r="G429" s="81"/>
      <c r="H429" s="330">
        <v>3.42</v>
      </c>
      <c r="I429" s="28"/>
      <c r="J429" s="28"/>
      <c r="K429" s="258"/>
      <c r="L429" s="258"/>
      <c r="N429" s="258"/>
      <c r="O429" s="258"/>
      <c r="P429" s="258"/>
      <c r="Q429" s="258" t="s">
        <v>748</v>
      </c>
      <c r="R429" s="258">
        <v>150</v>
      </c>
      <c r="S429" s="349" t="str">
        <f>IF(U429=0,"",COUNTIF(S$13:S428,"&gt;0")+1)</f>
        <v/>
      </c>
      <c r="T429" s="349" t="str">
        <f>IF(U429=0,"",COUNTIF(T$13:T428,"&gt;0")+1)</f>
        <v/>
      </c>
      <c r="U429" s="258">
        <f t="shared" si="127"/>
        <v>0</v>
      </c>
      <c r="V429" s="258"/>
      <c r="W429" s="258"/>
      <c r="AF429" s="258"/>
      <c r="AG429" s="258"/>
      <c r="AH429" s="258"/>
      <c r="AI429" s="258"/>
      <c r="AJ429" s="258"/>
      <c r="AK429" s="258"/>
    </row>
    <row r="430" spans="1:37" hidden="1">
      <c r="A430" s="94" t="s">
        <v>514</v>
      </c>
      <c r="B430" s="326"/>
      <c r="C430" s="86" t="s">
        <v>364</v>
      </c>
      <c r="D430" s="199" t="s">
        <v>751</v>
      </c>
      <c r="E430" s="333"/>
      <c r="F430" s="170"/>
      <c r="G430" s="81"/>
      <c r="H430" s="330">
        <v>3.42</v>
      </c>
      <c r="I430" s="28"/>
      <c r="J430" s="28"/>
      <c r="K430" s="258"/>
      <c r="L430" s="258"/>
      <c r="N430" s="258"/>
      <c r="O430" s="258"/>
      <c r="P430" s="258"/>
      <c r="Q430" s="258" t="s">
        <v>748</v>
      </c>
      <c r="R430" s="258">
        <v>150</v>
      </c>
      <c r="S430" s="349" t="str">
        <f>IF(U430=0,"",COUNTIF(S$13:S429,"&gt;0")+1)</f>
        <v/>
      </c>
      <c r="T430" s="349" t="str">
        <f>IF(U430=0,"",COUNTIF(T$13:T429,"&gt;0")+1)</f>
        <v/>
      </c>
      <c r="U430" s="258">
        <f t="shared" si="127"/>
        <v>0</v>
      </c>
      <c r="V430" s="258"/>
      <c r="W430" s="258"/>
      <c r="AF430" s="258"/>
      <c r="AG430" s="258"/>
      <c r="AH430" s="258"/>
      <c r="AI430" s="258"/>
      <c r="AJ430" s="258"/>
      <c r="AK430" s="258"/>
    </row>
    <row r="431" spans="1:37">
      <c r="A431" s="152" t="s">
        <v>513</v>
      </c>
      <c r="B431" s="326"/>
      <c r="C431" s="86" t="s">
        <v>364</v>
      </c>
      <c r="D431" s="199" t="s">
        <v>752</v>
      </c>
      <c r="E431" s="333"/>
      <c r="F431" s="170"/>
      <c r="G431" s="81"/>
      <c r="H431" s="330">
        <v>3.42</v>
      </c>
      <c r="I431" s="28"/>
      <c r="J431" s="28"/>
      <c r="K431" s="258"/>
      <c r="L431" s="258"/>
      <c r="N431" s="258"/>
      <c r="O431" s="258"/>
      <c r="P431" s="258"/>
      <c r="Q431" s="258" t="s">
        <v>748</v>
      </c>
      <c r="R431" s="258">
        <v>150</v>
      </c>
      <c r="S431" s="349" t="str">
        <f>IF(U431=0,"",COUNTIF(S$13:S430,"&gt;0")+1)</f>
        <v/>
      </c>
      <c r="T431" s="349" t="str">
        <f>IF(U431=0,"",COUNTIF(T$13:T430,"&gt;0")+1)</f>
        <v/>
      </c>
      <c r="U431" s="258">
        <f t="shared" si="127"/>
        <v>0</v>
      </c>
      <c r="V431" s="258"/>
      <c r="W431" s="258"/>
      <c r="AF431" s="258"/>
      <c r="AG431" s="258"/>
      <c r="AH431" s="258"/>
      <c r="AI431" s="258"/>
      <c r="AJ431" s="258"/>
      <c r="AK431" s="258"/>
    </row>
    <row r="432" spans="1:37">
      <c r="A432" s="152" t="s">
        <v>513</v>
      </c>
      <c r="B432" s="326"/>
      <c r="C432" s="86" t="s">
        <v>364</v>
      </c>
      <c r="D432" s="199" t="s">
        <v>753</v>
      </c>
      <c r="E432" s="333"/>
      <c r="F432" s="170"/>
      <c r="G432" s="81"/>
      <c r="H432" s="330">
        <v>3.42</v>
      </c>
      <c r="I432" s="28"/>
      <c r="J432" s="28"/>
      <c r="K432" s="258"/>
      <c r="L432" s="258"/>
      <c r="N432" s="258"/>
      <c r="O432" s="258"/>
      <c r="P432" s="258"/>
      <c r="Q432" s="258" t="s">
        <v>748</v>
      </c>
      <c r="R432" s="258">
        <v>150</v>
      </c>
      <c r="S432" s="349" t="str">
        <f>IF(U432=0,"",COUNTIF(S$13:S431,"&gt;0")+1)</f>
        <v/>
      </c>
      <c r="T432" s="349" t="str">
        <f>IF(U432=0,"",COUNTIF(T$13:T431,"&gt;0")+1)</f>
        <v/>
      </c>
      <c r="U432" s="258">
        <f t="shared" si="127"/>
        <v>0</v>
      </c>
      <c r="V432" s="258"/>
      <c r="W432" s="258"/>
      <c r="AF432" s="258"/>
      <c r="AG432" s="258"/>
      <c r="AH432" s="258"/>
      <c r="AI432" s="258"/>
      <c r="AJ432" s="258"/>
      <c r="AK432" s="258"/>
    </row>
    <row r="433" spans="1:37">
      <c r="A433" s="152" t="s">
        <v>513</v>
      </c>
      <c r="B433" s="326"/>
      <c r="C433" s="86" t="s">
        <v>364</v>
      </c>
      <c r="D433" s="199" t="s">
        <v>754</v>
      </c>
      <c r="E433" s="333"/>
      <c r="F433" s="170"/>
      <c r="G433" s="81"/>
      <c r="H433" s="330">
        <v>3.42</v>
      </c>
      <c r="I433" s="28"/>
      <c r="J433" s="28"/>
      <c r="K433" s="258"/>
      <c r="L433" s="258"/>
      <c r="N433" s="258"/>
      <c r="O433" s="258"/>
      <c r="P433" s="258"/>
      <c r="Q433" s="258" t="s">
        <v>748</v>
      </c>
      <c r="R433" s="258">
        <v>150</v>
      </c>
      <c r="S433" s="349" t="str">
        <f>IF(U433=0,"",COUNTIF(S$13:S432,"&gt;0")+1)</f>
        <v/>
      </c>
      <c r="T433" s="349" t="str">
        <f>IF(U433=0,"",COUNTIF(T$13:T432,"&gt;0")+1)</f>
        <v/>
      </c>
      <c r="U433" s="258">
        <f t="shared" si="127"/>
        <v>0</v>
      </c>
      <c r="V433" s="258"/>
      <c r="W433" s="258"/>
      <c r="AF433" s="258"/>
      <c r="AG433" s="258"/>
      <c r="AH433" s="258"/>
      <c r="AI433" s="258"/>
      <c r="AJ433" s="258"/>
      <c r="AK433" s="258"/>
    </row>
    <row r="434" spans="1:37">
      <c r="K434" s="258"/>
      <c r="L434" s="258"/>
      <c r="N434" s="258"/>
      <c r="O434" s="258"/>
      <c r="P434" s="258"/>
      <c r="Q434" s="258"/>
      <c r="R434" s="258"/>
      <c r="S434" s="258"/>
      <c r="T434" s="258"/>
      <c r="U434" s="258"/>
      <c r="V434" s="258"/>
      <c r="W434" s="258"/>
      <c r="AF434" s="258"/>
      <c r="AG434" s="258"/>
      <c r="AH434" s="258"/>
      <c r="AI434" s="258"/>
      <c r="AJ434" s="258"/>
      <c r="AK434" s="258"/>
    </row>
    <row r="435" spans="1:37">
      <c r="K435" s="258"/>
      <c r="L435" s="258"/>
      <c r="N435" s="258"/>
      <c r="O435" s="258"/>
      <c r="P435" s="258"/>
      <c r="Q435" s="258"/>
      <c r="R435" s="258"/>
      <c r="S435" s="258"/>
      <c r="T435" s="258"/>
      <c r="U435" s="258"/>
      <c r="V435" s="258"/>
      <c r="W435" s="258"/>
      <c r="AF435" s="258"/>
      <c r="AG435" s="258"/>
      <c r="AH435" s="258"/>
      <c r="AI435" s="258"/>
      <c r="AJ435" s="258"/>
      <c r="AK435" s="258"/>
    </row>
    <row r="436" spans="1:37">
      <c r="K436" s="258"/>
      <c r="L436" s="258"/>
      <c r="N436" s="258"/>
      <c r="O436" s="258"/>
      <c r="P436" s="258"/>
      <c r="Q436" s="258"/>
      <c r="R436" s="258"/>
      <c r="S436" s="258"/>
      <c r="T436" s="258"/>
      <c r="U436" s="258"/>
      <c r="V436" s="258"/>
      <c r="W436" s="258"/>
      <c r="AF436" s="258"/>
      <c r="AG436" s="258"/>
      <c r="AH436" s="258"/>
      <c r="AI436" s="258"/>
      <c r="AJ436" s="258"/>
      <c r="AK436" s="258"/>
    </row>
    <row r="437" spans="1:37">
      <c r="K437" s="258"/>
      <c r="L437" s="258"/>
      <c r="N437" s="258"/>
      <c r="O437" s="258"/>
      <c r="P437" s="258"/>
      <c r="Q437" s="258"/>
      <c r="R437" s="258"/>
      <c r="S437" s="258"/>
      <c r="T437" s="258"/>
      <c r="U437" s="258"/>
      <c r="V437" s="258"/>
      <c r="W437" s="258"/>
      <c r="AF437" s="258"/>
      <c r="AG437" s="258"/>
      <c r="AH437" s="258"/>
      <c r="AI437" s="258"/>
      <c r="AJ437" s="258"/>
      <c r="AK437" s="258"/>
    </row>
    <row r="438" spans="1:37">
      <c r="K438" s="258"/>
      <c r="L438" s="258"/>
      <c r="N438" s="258"/>
      <c r="O438" s="258"/>
      <c r="P438" s="258"/>
      <c r="Q438" s="258"/>
      <c r="R438" s="258"/>
      <c r="S438" s="258"/>
      <c r="T438" s="258"/>
      <c r="U438" s="258"/>
      <c r="V438" s="258"/>
      <c r="W438" s="258"/>
      <c r="AF438" s="258"/>
      <c r="AG438" s="258"/>
      <c r="AH438" s="258"/>
      <c r="AI438" s="258"/>
      <c r="AJ438" s="258"/>
      <c r="AK438" s="258"/>
    </row>
    <row r="439" spans="1:37">
      <c r="K439" s="258"/>
      <c r="L439" s="258"/>
      <c r="N439" s="258"/>
      <c r="O439" s="258"/>
      <c r="P439" s="258"/>
      <c r="Q439" s="258"/>
      <c r="R439" s="258"/>
      <c r="S439" s="258"/>
      <c r="T439" s="258"/>
      <c r="U439" s="258"/>
      <c r="V439" s="258"/>
      <c r="W439" s="258"/>
      <c r="AF439" s="258"/>
      <c r="AG439" s="258"/>
      <c r="AH439" s="258"/>
      <c r="AI439" s="258"/>
      <c r="AJ439" s="258"/>
      <c r="AK439" s="258"/>
    </row>
    <row r="440" spans="1:37">
      <c r="K440" s="258"/>
      <c r="L440" s="258"/>
      <c r="N440" s="258"/>
      <c r="O440" s="258"/>
      <c r="P440" s="258"/>
      <c r="Q440" s="258"/>
      <c r="R440" s="258"/>
      <c r="S440" s="258"/>
      <c r="T440" s="258"/>
      <c r="U440" s="258"/>
      <c r="V440" s="258"/>
      <c r="W440" s="258"/>
      <c r="AF440" s="258"/>
      <c r="AG440" s="258"/>
      <c r="AH440" s="258"/>
      <c r="AI440" s="258"/>
      <c r="AJ440" s="258"/>
      <c r="AK440" s="258"/>
    </row>
    <row r="441" spans="1:37">
      <c r="K441" s="258"/>
      <c r="L441" s="258"/>
      <c r="N441" s="258"/>
      <c r="O441" s="258"/>
      <c r="P441" s="258"/>
      <c r="Q441" s="258"/>
      <c r="R441" s="258"/>
      <c r="S441" s="258"/>
      <c r="T441" s="258"/>
      <c r="U441" s="258"/>
      <c r="V441" s="258"/>
      <c r="W441" s="258"/>
      <c r="AF441" s="258"/>
      <c r="AG441" s="258"/>
      <c r="AH441" s="258"/>
      <c r="AI441" s="258"/>
      <c r="AJ441" s="258"/>
      <c r="AK441" s="258"/>
    </row>
    <row r="442" spans="1:37">
      <c r="K442" s="258"/>
      <c r="L442" s="258"/>
      <c r="N442" s="258"/>
      <c r="O442" s="258"/>
      <c r="P442" s="258"/>
      <c r="Q442" s="258"/>
      <c r="R442" s="258"/>
      <c r="S442" s="258"/>
      <c r="T442" s="258"/>
      <c r="U442" s="258"/>
      <c r="V442" s="258"/>
      <c r="W442" s="258"/>
      <c r="AF442" s="258"/>
      <c r="AG442" s="258"/>
      <c r="AH442" s="258"/>
      <c r="AI442" s="258"/>
      <c r="AJ442" s="258"/>
      <c r="AK442" s="258"/>
    </row>
    <row r="443" spans="1:37">
      <c r="K443" s="258"/>
      <c r="L443" s="258"/>
      <c r="N443" s="258"/>
      <c r="O443" s="258"/>
      <c r="P443" s="258"/>
      <c r="Q443" s="258"/>
      <c r="R443" s="258"/>
      <c r="S443" s="258"/>
      <c r="T443" s="258"/>
      <c r="U443" s="258"/>
      <c r="V443" s="258"/>
      <c r="W443" s="258"/>
      <c r="AF443" s="258"/>
      <c r="AG443" s="258"/>
      <c r="AH443" s="258"/>
      <c r="AI443" s="258"/>
      <c r="AJ443" s="258"/>
      <c r="AK443" s="258"/>
    </row>
    <row r="444" spans="1:37">
      <c r="K444" s="258"/>
      <c r="L444" s="258"/>
      <c r="N444" s="258"/>
      <c r="O444" s="258"/>
      <c r="P444" s="258"/>
      <c r="Q444" s="258"/>
      <c r="R444" s="258"/>
      <c r="S444" s="258"/>
      <c r="T444" s="258"/>
      <c r="U444" s="258"/>
      <c r="V444" s="258"/>
      <c r="W444" s="258"/>
      <c r="AF444" s="258"/>
      <c r="AG444" s="258"/>
      <c r="AH444" s="258"/>
      <c r="AI444" s="258"/>
      <c r="AJ444" s="258"/>
      <c r="AK444" s="258"/>
    </row>
    <row r="445" spans="1:37">
      <c r="K445" s="258"/>
      <c r="L445" s="258"/>
      <c r="N445" s="258"/>
      <c r="O445" s="258"/>
      <c r="P445" s="258"/>
      <c r="Q445" s="258"/>
      <c r="R445" s="258"/>
      <c r="S445" s="258"/>
      <c r="T445" s="258"/>
      <c r="U445" s="258"/>
      <c r="V445" s="258"/>
      <c r="W445" s="258"/>
      <c r="AF445" s="258"/>
      <c r="AG445" s="258"/>
      <c r="AH445" s="258"/>
      <c r="AI445" s="258"/>
      <c r="AJ445" s="258"/>
      <c r="AK445" s="258"/>
    </row>
    <row r="446" spans="1:37">
      <c r="K446" s="258"/>
      <c r="L446" s="258"/>
      <c r="N446" s="258"/>
      <c r="O446" s="258"/>
      <c r="P446" s="258"/>
      <c r="Q446" s="258"/>
      <c r="R446" s="258"/>
      <c r="S446" s="258"/>
      <c r="T446" s="258"/>
      <c r="U446" s="258"/>
      <c r="V446" s="258"/>
      <c r="W446" s="258"/>
      <c r="AF446" s="258"/>
      <c r="AG446" s="258"/>
      <c r="AH446" s="258"/>
      <c r="AI446" s="258"/>
      <c r="AJ446" s="258"/>
      <c r="AK446" s="258"/>
    </row>
    <row r="447" spans="1:37">
      <c r="K447" s="258"/>
      <c r="L447" s="258"/>
      <c r="N447" s="258"/>
      <c r="O447" s="258"/>
      <c r="P447" s="258"/>
      <c r="Q447" s="258"/>
      <c r="R447" s="258"/>
      <c r="S447" s="258"/>
      <c r="T447" s="258"/>
      <c r="U447" s="258"/>
      <c r="V447" s="258"/>
      <c r="W447" s="258"/>
      <c r="AF447" s="258"/>
      <c r="AG447" s="258"/>
      <c r="AH447" s="258"/>
      <c r="AI447" s="258"/>
      <c r="AJ447" s="258"/>
      <c r="AK447" s="258"/>
    </row>
    <row r="448" spans="1:37">
      <c r="K448" s="258"/>
      <c r="L448" s="258"/>
      <c r="N448" s="258"/>
      <c r="O448" s="258"/>
      <c r="P448" s="258"/>
      <c r="Q448" s="258"/>
      <c r="R448" s="258"/>
      <c r="S448" s="258"/>
      <c r="T448" s="258"/>
      <c r="U448" s="258"/>
      <c r="V448" s="258"/>
      <c r="W448" s="258"/>
      <c r="AF448" s="258"/>
      <c r="AG448" s="258"/>
      <c r="AH448" s="258"/>
      <c r="AI448" s="258"/>
      <c r="AJ448" s="258"/>
      <c r="AK448" s="258"/>
    </row>
    <row r="449" spans="11:37">
      <c r="K449" s="258"/>
      <c r="L449" s="258"/>
      <c r="N449" s="258"/>
      <c r="O449" s="258"/>
      <c r="P449" s="258"/>
      <c r="Q449" s="258"/>
      <c r="R449" s="258"/>
      <c r="S449" s="258"/>
      <c r="T449" s="258"/>
      <c r="U449" s="258"/>
      <c r="V449" s="258"/>
      <c r="W449" s="258"/>
      <c r="AF449" s="258"/>
      <c r="AG449" s="258"/>
      <c r="AH449" s="258"/>
      <c r="AI449" s="258"/>
      <c r="AJ449" s="258"/>
      <c r="AK449" s="258"/>
    </row>
    <row r="450" spans="11:37">
      <c r="K450" s="258"/>
      <c r="L450" s="258"/>
      <c r="N450" s="258"/>
      <c r="O450" s="258"/>
      <c r="P450" s="258"/>
      <c r="Q450" s="258"/>
      <c r="R450" s="258"/>
      <c r="S450" s="258"/>
      <c r="T450" s="258"/>
      <c r="U450" s="258"/>
      <c r="V450" s="258"/>
      <c r="W450" s="258"/>
      <c r="AF450" s="258"/>
      <c r="AG450" s="258"/>
      <c r="AH450" s="258"/>
      <c r="AI450" s="258"/>
      <c r="AJ450" s="258"/>
      <c r="AK450" s="258"/>
    </row>
    <row r="451" spans="11:37">
      <c r="K451" s="258"/>
      <c r="L451" s="258"/>
      <c r="N451" s="258"/>
      <c r="O451" s="258"/>
      <c r="P451" s="258"/>
      <c r="Q451" s="258"/>
      <c r="R451" s="258"/>
      <c r="S451" s="258"/>
      <c r="T451" s="258"/>
      <c r="U451" s="258"/>
      <c r="V451" s="258"/>
      <c r="W451" s="258"/>
      <c r="AF451" s="258"/>
      <c r="AG451" s="258"/>
      <c r="AH451" s="258"/>
      <c r="AI451" s="258"/>
      <c r="AJ451" s="258"/>
      <c r="AK451" s="258"/>
    </row>
    <row r="452" spans="11:37">
      <c r="K452" s="258"/>
      <c r="L452" s="258"/>
      <c r="N452" s="258"/>
      <c r="O452" s="258"/>
      <c r="P452" s="258"/>
      <c r="Q452" s="258"/>
      <c r="R452" s="258"/>
      <c r="S452" s="258"/>
      <c r="T452" s="258"/>
      <c r="U452" s="258"/>
      <c r="V452" s="258"/>
      <c r="W452" s="258"/>
      <c r="AF452" s="258"/>
      <c r="AG452" s="258"/>
      <c r="AH452" s="258"/>
      <c r="AI452" s="258"/>
      <c r="AJ452" s="258"/>
      <c r="AK452" s="258"/>
    </row>
    <row r="453" spans="11:37">
      <c r="K453" s="258"/>
      <c r="L453" s="258"/>
      <c r="N453" s="258"/>
      <c r="O453" s="258"/>
      <c r="P453" s="258"/>
      <c r="Q453" s="258"/>
      <c r="R453" s="258"/>
      <c r="S453" s="258"/>
      <c r="T453" s="258"/>
      <c r="U453" s="258"/>
      <c r="V453" s="258"/>
      <c r="W453" s="258"/>
      <c r="AF453" s="258"/>
      <c r="AG453" s="258"/>
      <c r="AH453" s="258"/>
      <c r="AI453" s="258"/>
      <c r="AJ453" s="258"/>
      <c r="AK453" s="258"/>
    </row>
    <row r="454" spans="11:37">
      <c r="K454" s="258"/>
      <c r="L454" s="258"/>
      <c r="N454" s="258"/>
      <c r="O454" s="258"/>
      <c r="P454" s="258"/>
      <c r="Q454" s="258"/>
      <c r="R454" s="258"/>
      <c r="S454" s="258"/>
      <c r="T454" s="258"/>
      <c r="U454" s="258"/>
      <c r="V454" s="258"/>
      <c r="W454" s="258"/>
      <c r="AF454" s="258"/>
      <c r="AG454" s="258"/>
      <c r="AH454" s="258"/>
      <c r="AI454" s="258"/>
      <c r="AJ454" s="258"/>
      <c r="AK454" s="258"/>
    </row>
    <row r="455" spans="11:37">
      <c r="K455" s="258"/>
      <c r="L455" s="258"/>
      <c r="N455" s="258"/>
      <c r="O455" s="258"/>
      <c r="P455" s="258"/>
      <c r="Q455" s="258"/>
      <c r="R455" s="258"/>
      <c r="S455" s="258"/>
      <c r="T455" s="258"/>
      <c r="U455" s="258"/>
      <c r="V455" s="258"/>
      <c r="W455" s="258"/>
      <c r="AF455" s="258"/>
      <c r="AG455" s="258"/>
      <c r="AH455" s="258"/>
      <c r="AI455" s="258"/>
      <c r="AJ455" s="258"/>
      <c r="AK455" s="258"/>
    </row>
    <row r="456" spans="11:37">
      <c r="K456" s="258"/>
      <c r="L456" s="258"/>
      <c r="N456" s="258"/>
      <c r="O456" s="258"/>
      <c r="P456" s="258"/>
      <c r="Q456" s="258"/>
      <c r="R456" s="258"/>
      <c r="S456" s="258"/>
      <c r="T456" s="258"/>
      <c r="U456" s="258"/>
      <c r="V456" s="258"/>
      <c r="W456" s="258"/>
      <c r="AF456" s="258"/>
      <c r="AG456" s="258"/>
      <c r="AH456" s="258"/>
      <c r="AI456" s="258"/>
      <c r="AJ456" s="258"/>
      <c r="AK456" s="258"/>
    </row>
    <row r="457" spans="11:37">
      <c r="K457" s="258"/>
      <c r="L457" s="258"/>
      <c r="N457" s="258"/>
      <c r="O457" s="258"/>
      <c r="P457" s="258"/>
      <c r="Q457" s="258"/>
      <c r="R457" s="258"/>
      <c r="S457" s="258"/>
      <c r="T457" s="258"/>
      <c r="U457" s="258"/>
      <c r="V457" s="258"/>
      <c r="W457" s="258"/>
      <c r="AF457" s="258"/>
      <c r="AG457" s="258"/>
      <c r="AH457" s="258"/>
      <c r="AI457" s="258"/>
      <c r="AJ457" s="258"/>
      <c r="AK457" s="258"/>
    </row>
    <row r="458" spans="11:37">
      <c r="K458" s="258"/>
      <c r="L458" s="258"/>
      <c r="N458" s="258"/>
      <c r="O458" s="258"/>
      <c r="P458" s="258"/>
      <c r="Q458" s="258"/>
      <c r="R458" s="258"/>
      <c r="S458" s="258"/>
      <c r="T458" s="258"/>
      <c r="U458" s="258"/>
      <c r="V458" s="258"/>
      <c r="W458" s="258"/>
      <c r="AF458" s="258"/>
      <c r="AG458" s="258"/>
      <c r="AH458" s="258"/>
      <c r="AI458" s="258"/>
      <c r="AJ458" s="258"/>
      <c r="AK458" s="258"/>
    </row>
    <row r="459" spans="11:37">
      <c r="K459" s="258"/>
      <c r="L459" s="258"/>
      <c r="N459" s="258"/>
      <c r="O459" s="258"/>
      <c r="P459" s="258"/>
      <c r="Q459" s="258"/>
      <c r="R459" s="258"/>
      <c r="S459" s="258"/>
      <c r="T459" s="258"/>
      <c r="U459" s="258"/>
      <c r="V459" s="258"/>
      <c r="W459" s="258"/>
      <c r="AF459" s="258"/>
      <c r="AG459" s="258"/>
      <c r="AH459" s="258"/>
      <c r="AI459" s="258"/>
      <c r="AJ459" s="258"/>
      <c r="AK459" s="258"/>
    </row>
    <row r="460" spans="11:37">
      <c r="K460" s="258"/>
      <c r="L460" s="258"/>
      <c r="N460" s="258"/>
      <c r="O460" s="258"/>
      <c r="P460" s="258"/>
      <c r="Q460" s="258"/>
      <c r="R460" s="258"/>
      <c r="S460" s="258"/>
      <c r="T460" s="258"/>
      <c r="U460" s="258"/>
      <c r="V460" s="258"/>
      <c r="W460" s="258"/>
      <c r="AF460" s="258"/>
      <c r="AG460" s="258"/>
      <c r="AH460" s="258"/>
      <c r="AI460" s="258"/>
      <c r="AJ460" s="258"/>
      <c r="AK460" s="258"/>
    </row>
    <row r="461" spans="11:37">
      <c r="K461" s="258"/>
      <c r="L461" s="258"/>
      <c r="N461" s="258"/>
      <c r="O461" s="258"/>
      <c r="P461" s="258"/>
      <c r="Q461" s="258"/>
      <c r="R461" s="258"/>
      <c r="S461" s="258"/>
      <c r="T461" s="258"/>
      <c r="U461" s="258"/>
      <c r="V461" s="258"/>
      <c r="W461" s="258"/>
      <c r="AF461" s="258"/>
      <c r="AG461" s="258"/>
      <c r="AH461" s="258"/>
      <c r="AI461" s="258"/>
      <c r="AJ461" s="258"/>
      <c r="AK461" s="258"/>
    </row>
    <row r="462" spans="11:37">
      <c r="K462" s="258"/>
      <c r="L462" s="258"/>
      <c r="N462" s="258"/>
      <c r="O462" s="258"/>
      <c r="P462" s="258"/>
      <c r="Q462" s="258"/>
      <c r="R462" s="258"/>
      <c r="S462" s="258"/>
      <c r="T462" s="258"/>
      <c r="U462" s="258"/>
      <c r="V462" s="258"/>
      <c r="W462" s="258"/>
      <c r="AF462" s="258"/>
      <c r="AG462" s="258"/>
      <c r="AH462" s="258"/>
      <c r="AI462" s="258"/>
      <c r="AJ462" s="258"/>
      <c r="AK462" s="258"/>
    </row>
    <row r="463" spans="11:37">
      <c r="K463" s="258"/>
      <c r="L463" s="258"/>
      <c r="N463" s="258"/>
      <c r="O463" s="258"/>
      <c r="P463" s="258"/>
      <c r="Q463" s="258"/>
      <c r="R463" s="258"/>
      <c r="S463" s="258"/>
      <c r="T463" s="258"/>
      <c r="U463" s="258"/>
      <c r="V463" s="258"/>
      <c r="W463" s="258"/>
      <c r="AF463" s="258"/>
      <c r="AG463" s="258"/>
      <c r="AH463" s="258"/>
      <c r="AI463" s="258"/>
      <c r="AJ463" s="258"/>
      <c r="AK463" s="258"/>
    </row>
    <row r="464" spans="11:37">
      <c r="K464" s="258"/>
      <c r="L464" s="258"/>
      <c r="N464" s="258"/>
      <c r="O464" s="258"/>
      <c r="P464" s="258"/>
      <c r="Q464" s="258"/>
      <c r="R464" s="258"/>
      <c r="S464" s="258"/>
      <c r="T464" s="258"/>
      <c r="U464" s="258"/>
      <c r="V464" s="258"/>
      <c r="W464" s="258"/>
      <c r="AF464" s="258"/>
      <c r="AG464" s="258"/>
      <c r="AH464" s="258"/>
      <c r="AI464" s="258"/>
      <c r="AJ464" s="258"/>
      <c r="AK464" s="258"/>
    </row>
    <row r="465" spans="11:37">
      <c r="K465" s="258"/>
      <c r="L465" s="258"/>
      <c r="N465" s="258"/>
      <c r="O465" s="258"/>
      <c r="P465" s="258"/>
      <c r="Q465" s="258"/>
      <c r="R465" s="258"/>
      <c r="S465" s="258"/>
      <c r="T465" s="258"/>
      <c r="U465" s="258"/>
      <c r="V465" s="258"/>
      <c r="W465" s="258"/>
      <c r="AF465" s="258"/>
      <c r="AG465" s="258"/>
      <c r="AH465" s="258"/>
      <c r="AI465" s="258"/>
      <c r="AJ465" s="258"/>
      <c r="AK465" s="258"/>
    </row>
    <row r="466" spans="11:37">
      <c r="K466" s="258"/>
      <c r="L466" s="258"/>
      <c r="N466" s="258"/>
      <c r="O466" s="258"/>
      <c r="P466" s="258"/>
      <c r="Q466" s="258"/>
      <c r="R466" s="258"/>
      <c r="S466" s="258"/>
      <c r="T466" s="258"/>
      <c r="U466" s="258"/>
      <c r="V466" s="258"/>
      <c r="W466" s="258"/>
      <c r="AF466" s="258"/>
      <c r="AG466" s="258"/>
      <c r="AH466" s="258"/>
      <c r="AI466" s="258"/>
      <c r="AJ466" s="258"/>
      <c r="AK466" s="258"/>
    </row>
    <row r="467" spans="11:37">
      <c r="K467" s="258"/>
      <c r="L467" s="258"/>
      <c r="N467" s="258"/>
      <c r="O467" s="258"/>
      <c r="P467" s="258"/>
      <c r="Q467" s="258"/>
      <c r="R467" s="258"/>
      <c r="S467" s="258"/>
      <c r="T467" s="258"/>
      <c r="U467" s="258"/>
      <c r="V467" s="258"/>
      <c r="W467" s="258"/>
      <c r="AF467" s="258"/>
      <c r="AG467" s="258"/>
      <c r="AH467" s="258"/>
      <c r="AI467" s="258"/>
      <c r="AJ467" s="258"/>
      <c r="AK467" s="258"/>
    </row>
    <row r="468" spans="11:37">
      <c r="K468" s="258"/>
      <c r="L468" s="258"/>
      <c r="N468" s="258"/>
      <c r="O468" s="258"/>
      <c r="P468" s="258"/>
      <c r="Q468" s="258"/>
      <c r="R468" s="258"/>
      <c r="S468" s="258"/>
      <c r="T468" s="258"/>
      <c r="U468" s="258"/>
      <c r="V468" s="258"/>
      <c r="W468" s="258"/>
      <c r="AF468" s="258"/>
      <c r="AG468" s="258"/>
      <c r="AH468" s="258"/>
      <c r="AI468" s="258"/>
      <c r="AJ468" s="258"/>
      <c r="AK468" s="258"/>
    </row>
    <row r="469" spans="11:37">
      <c r="K469" s="258"/>
      <c r="L469" s="258"/>
      <c r="N469" s="258"/>
      <c r="O469" s="258"/>
      <c r="P469" s="258"/>
      <c r="Q469" s="258"/>
      <c r="R469" s="258"/>
      <c r="S469" s="258"/>
      <c r="T469" s="258"/>
      <c r="U469" s="258"/>
      <c r="V469" s="258"/>
      <c r="W469" s="258"/>
      <c r="AF469" s="258"/>
      <c r="AG469" s="258"/>
      <c r="AH469" s="258"/>
      <c r="AI469" s="258"/>
      <c r="AJ469" s="258"/>
      <c r="AK469" s="258"/>
    </row>
    <row r="470" spans="11:37">
      <c r="K470" s="258"/>
      <c r="L470" s="258"/>
      <c r="N470" s="258"/>
      <c r="O470" s="258"/>
      <c r="P470" s="258"/>
      <c r="Q470" s="258"/>
      <c r="R470" s="258"/>
      <c r="S470" s="258"/>
      <c r="T470" s="258"/>
      <c r="U470" s="258"/>
      <c r="V470" s="258"/>
      <c r="W470" s="258"/>
      <c r="AF470" s="258"/>
      <c r="AG470" s="258"/>
      <c r="AH470" s="258"/>
      <c r="AI470" s="258"/>
      <c r="AJ470" s="258"/>
      <c r="AK470" s="258"/>
    </row>
    <row r="471" spans="11:37">
      <c r="K471" s="258"/>
      <c r="L471" s="258"/>
      <c r="N471" s="258"/>
      <c r="O471" s="258"/>
      <c r="P471" s="258"/>
      <c r="Q471" s="258"/>
      <c r="R471" s="258"/>
      <c r="S471" s="258"/>
      <c r="T471" s="258"/>
      <c r="U471" s="258"/>
      <c r="V471" s="258"/>
      <c r="W471" s="258"/>
      <c r="AF471" s="258"/>
      <c r="AG471" s="258"/>
      <c r="AH471" s="258"/>
      <c r="AI471" s="258"/>
      <c r="AJ471" s="258"/>
      <c r="AK471" s="258"/>
    </row>
    <row r="472" spans="11:37">
      <c r="K472" s="258"/>
      <c r="L472" s="258"/>
      <c r="N472" s="258"/>
      <c r="O472" s="258"/>
      <c r="P472" s="258"/>
      <c r="Q472" s="258"/>
      <c r="R472" s="258"/>
      <c r="S472" s="258"/>
      <c r="T472" s="258"/>
      <c r="U472" s="258"/>
      <c r="V472" s="258"/>
      <c r="W472" s="258"/>
      <c r="AF472" s="258"/>
      <c r="AG472" s="258"/>
      <c r="AH472" s="258"/>
      <c r="AI472" s="258"/>
      <c r="AJ472" s="258"/>
      <c r="AK472" s="258"/>
    </row>
    <row r="473" spans="11:37">
      <c r="K473" s="258"/>
      <c r="L473" s="258"/>
      <c r="N473" s="258"/>
      <c r="O473" s="258"/>
      <c r="P473" s="258"/>
      <c r="Q473" s="258"/>
      <c r="R473" s="258"/>
      <c r="S473" s="258"/>
      <c r="T473" s="258"/>
      <c r="U473" s="258"/>
      <c r="V473" s="258"/>
      <c r="W473" s="258"/>
      <c r="AF473" s="258"/>
      <c r="AG473" s="258"/>
      <c r="AH473" s="258"/>
      <c r="AI473" s="258"/>
      <c r="AJ473" s="258"/>
      <c r="AK473" s="258"/>
    </row>
    <row r="474" spans="11:37">
      <c r="K474" s="258"/>
      <c r="L474" s="258"/>
      <c r="N474" s="258"/>
      <c r="O474" s="258"/>
      <c r="P474" s="258"/>
      <c r="Q474" s="258"/>
      <c r="R474" s="258"/>
      <c r="S474" s="258"/>
      <c r="T474" s="258"/>
      <c r="U474" s="258"/>
      <c r="V474" s="258"/>
      <c r="W474" s="258"/>
      <c r="AF474" s="258"/>
      <c r="AG474" s="258"/>
      <c r="AH474" s="258"/>
      <c r="AI474" s="258"/>
      <c r="AJ474" s="258"/>
      <c r="AK474" s="258"/>
    </row>
    <row r="475" spans="11:37">
      <c r="K475" s="258"/>
      <c r="L475" s="258"/>
      <c r="N475" s="258"/>
      <c r="O475" s="258"/>
      <c r="P475" s="258"/>
      <c r="Q475" s="258"/>
      <c r="R475" s="258"/>
      <c r="S475" s="258"/>
      <c r="T475" s="258"/>
      <c r="U475" s="258"/>
      <c r="V475" s="258"/>
      <c r="W475" s="258"/>
      <c r="AF475" s="258"/>
      <c r="AG475" s="258"/>
      <c r="AH475" s="258"/>
      <c r="AI475" s="258"/>
      <c r="AJ475" s="258"/>
      <c r="AK475" s="258"/>
    </row>
    <row r="476" spans="11:37">
      <c r="K476" s="258"/>
      <c r="L476" s="258"/>
      <c r="N476" s="258"/>
      <c r="O476" s="258"/>
      <c r="P476" s="258"/>
      <c r="Q476" s="258"/>
      <c r="R476" s="258"/>
      <c r="S476" s="258"/>
      <c r="T476" s="258"/>
      <c r="U476" s="258"/>
      <c r="V476" s="258"/>
      <c r="W476" s="258"/>
      <c r="AF476" s="258"/>
      <c r="AG476" s="258"/>
      <c r="AH476" s="258"/>
      <c r="AI476" s="258"/>
      <c r="AJ476" s="258"/>
      <c r="AK476" s="258"/>
    </row>
    <row r="477" spans="11:37">
      <c r="K477" s="258"/>
      <c r="L477" s="258"/>
      <c r="N477" s="258"/>
      <c r="O477" s="258"/>
      <c r="P477" s="258"/>
      <c r="Q477" s="258"/>
      <c r="R477" s="258"/>
      <c r="S477" s="258"/>
      <c r="T477" s="258"/>
      <c r="U477" s="258"/>
      <c r="V477" s="258"/>
      <c r="W477" s="258"/>
      <c r="AF477" s="258"/>
      <c r="AG477" s="258"/>
      <c r="AH477" s="258"/>
      <c r="AI477" s="258"/>
      <c r="AJ477" s="258"/>
      <c r="AK477" s="258"/>
    </row>
    <row r="478" spans="11:37">
      <c r="K478" s="258"/>
      <c r="L478" s="258"/>
      <c r="N478" s="258"/>
      <c r="O478" s="258"/>
      <c r="P478" s="258"/>
      <c r="Q478" s="258"/>
      <c r="R478" s="258"/>
      <c r="S478" s="258"/>
      <c r="T478" s="258"/>
      <c r="U478" s="258"/>
      <c r="V478" s="258"/>
      <c r="W478" s="258"/>
      <c r="AF478" s="258"/>
      <c r="AG478" s="258"/>
      <c r="AH478" s="258"/>
      <c r="AI478" s="258"/>
      <c r="AJ478" s="258"/>
      <c r="AK478" s="258"/>
    </row>
    <row r="479" spans="11:37">
      <c r="K479" s="258"/>
      <c r="L479" s="258"/>
      <c r="N479" s="258"/>
      <c r="O479" s="258"/>
      <c r="P479" s="258"/>
      <c r="Q479" s="258"/>
      <c r="R479" s="258"/>
      <c r="S479" s="258"/>
      <c r="T479" s="258"/>
      <c r="U479" s="258"/>
      <c r="V479" s="258"/>
      <c r="W479" s="258"/>
      <c r="AF479" s="258"/>
      <c r="AG479" s="258"/>
      <c r="AH479" s="258"/>
      <c r="AI479" s="258"/>
      <c r="AJ479" s="258"/>
      <c r="AK479" s="258"/>
    </row>
    <row r="480" spans="11:37">
      <c r="K480" s="258"/>
      <c r="L480" s="258"/>
      <c r="N480" s="258"/>
      <c r="O480" s="258"/>
      <c r="P480" s="258"/>
      <c r="Q480" s="258"/>
      <c r="R480" s="258"/>
      <c r="S480" s="258"/>
      <c r="T480" s="258"/>
      <c r="U480" s="258"/>
      <c r="V480" s="258"/>
      <c r="W480" s="258"/>
      <c r="AF480" s="258"/>
      <c r="AG480" s="258"/>
      <c r="AH480" s="258"/>
      <c r="AI480" s="258"/>
      <c r="AJ480" s="258"/>
      <c r="AK480" s="258"/>
    </row>
    <row r="481" spans="11:37">
      <c r="K481" s="258"/>
      <c r="L481" s="258"/>
      <c r="N481" s="258"/>
      <c r="O481" s="258"/>
      <c r="P481" s="258"/>
      <c r="Q481" s="258"/>
      <c r="R481" s="258"/>
      <c r="S481" s="258"/>
      <c r="T481" s="258"/>
      <c r="U481" s="258"/>
      <c r="V481" s="258"/>
      <c r="W481" s="258"/>
      <c r="AF481" s="258"/>
      <c r="AG481" s="258"/>
      <c r="AH481" s="258"/>
      <c r="AI481" s="258"/>
      <c r="AJ481" s="258"/>
      <c r="AK481" s="258"/>
    </row>
    <row r="482" spans="11:37">
      <c r="K482" s="258"/>
      <c r="L482" s="258"/>
      <c r="N482" s="258"/>
      <c r="O482" s="258"/>
      <c r="P482" s="258"/>
      <c r="Q482" s="258"/>
      <c r="R482" s="258"/>
      <c r="S482" s="258"/>
      <c r="T482" s="258"/>
      <c r="U482" s="258"/>
      <c r="V482" s="258"/>
      <c r="W482" s="258"/>
      <c r="AF482" s="258"/>
      <c r="AG482" s="258"/>
      <c r="AH482" s="258"/>
      <c r="AI482" s="258"/>
      <c r="AJ482" s="258"/>
      <c r="AK482" s="258"/>
    </row>
    <row r="483" spans="11:37">
      <c r="K483" s="258"/>
      <c r="L483" s="258"/>
      <c r="N483" s="258"/>
      <c r="O483" s="258"/>
      <c r="P483" s="258"/>
      <c r="Q483" s="258"/>
      <c r="R483" s="258"/>
      <c r="S483" s="258"/>
      <c r="T483" s="258"/>
      <c r="U483" s="258"/>
      <c r="V483" s="258"/>
      <c r="W483" s="258"/>
      <c r="AF483" s="258"/>
      <c r="AG483" s="258"/>
      <c r="AH483" s="258"/>
      <c r="AI483" s="258"/>
      <c r="AJ483" s="258"/>
      <c r="AK483" s="258"/>
    </row>
    <row r="484" spans="11:37">
      <c r="K484" s="258"/>
      <c r="L484" s="258"/>
      <c r="N484" s="258"/>
      <c r="O484" s="258"/>
      <c r="P484" s="258"/>
      <c r="Q484" s="258"/>
      <c r="R484" s="258"/>
      <c r="S484" s="258"/>
      <c r="T484" s="258"/>
      <c r="U484" s="258"/>
      <c r="V484" s="258"/>
      <c r="W484" s="258"/>
      <c r="AF484" s="258"/>
      <c r="AG484" s="258"/>
      <c r="AH484" s="258"/>
      <c r="AI484" s="258"/>
      <c r="AJ484" s="258"/>
      <c r="AK484" s="258"/>
    </row>
    <row r="485" spans="11:37">
      <c r="K485" s="258"/>
      <c r="L485" s="258"/>
      <c r="N485" s="258"/>
      <c r="O485" s="258"/>
      <c r="P485" s="258"/>
      <c r="Q485" s="258"/>
      <c r="R485" s="258"/>
      <c r="S485" s="258"/>
      <c r="T485" s="258"/>
      <c r="U485" s="258"/>
      <c r="V485" s="258"/>
      <c r="W485" s="258"/>
      <c r="AF485" s="258"/>
      <c r="AG485" s="258"/>
      <c r="AH485" s="258"/>
      <c r="AI485" s="258"/>
      <c r="AJ485" s="258"/>
      <c r="AK485" s="258"/>
    </row>
    <row r="486" spans="11:37">
      <c r="K486" s="258"/>
      <c r="L486" s="258"/>
      <c r="N486" s="258"/>
      <c r="O486" s="258"/>
      <c r="P486" s="258"/>
      <c r="Q486" s="258"/>
      <c r="R486" s="258"/>
      <c r="S486" s="258"/>
      <c r="T486" s="258"/>
      <c r="U486" s="258"/>
      <c r="V486" s="258"/>
      <c r="W486" s="258"/>
      <c r="AF486" s="258"/>
      <c r="AG486" s="258"/>
      <c r="AH486" s="258"/>
      <c r="AI486" s="258"/>
      <c r="AJ486" s="258"/>
      <c r="AK486" s="258"/>
    </row>
    <row r="487" spans="11:37">
      <c r="K487" s="258"/>
      <c r="L487" s="258"/>
      <c r="N487" s="258"/>
      <c r="O487" s="258"/>
      <c r="P487" s="258"/>
      <c r="Q487" s="258"/>
      <c r="R487" s="258"/>
      <c r="S487" s="258"/>
      <c r="T487" s="258"/>
      <c r="U487" s="258"/>
      <c r="V487" s="258"/>
      <c r="W487" s="258"/>
      <c r="AF487" s="258"/>
      <c r="AG487" s="258"/>
      <c r="AH487" s="258"/>
      <c r="AI487" s="258"/>
      <c r="AJ487" s="258"/>
      <c r="AK487" s="258"/>
    </row>
    <row r="488" spans="11:37">
      <c r="K488" s="258"/>
      <c r="L488" s="258"/>
      <c r="N488" s="258"/>
      <c r="O488" s="258"/>
      <c r="P488" s="258"/>
      <c r="Q488" s="258"/>
      <c r="R488" s="258"/>
      <c r="S488" s="258"/>
      <c r="T488" s="258"/>
      <c r="U488" s="258"/>
      <c r="V488" s="258"/>
      <c r="W488" s="258"/>
      <c r="AF488" s="258"/>
      <c r="AG488" s="258"/>
      <c r="AH488" s="258"/>
      <c r="AI488" s="258"/>
      <c r="AJ488" s="258"/>
      <c r="AK488" s="258"/>
    </row>
    <row r="489" spans="11:37">
      <c r="K489" s="258"/>
      <c r="L489" s="258"/>
      <c r="N489" s="258"/>
      <c r="O489" s="258"/>
      <c r="P489" s="258"/>
      <c r="Q489" s="258"/>
      <c r="R489" s="258"/>
      <c r="S489" s="258"/>
      <c r="T489" s="258"/>
      <c r="U489" s="258"/>
      <c r="V489" s="258"/>
      <c r="W489" s="258"/>
      <c r="AF489" s="258"/>
      <c r="AG489" s="258"/>
      <c r="AH489" s="258"/>
      <c r="AI489" s="258"/>
      <c r="AJ489" s="258"/>
      <c r="AK489" s="258"/>
    </row>
    <row r="490" spans="11:37">
      <c r="K490" s="258"/>
      <c r="L490" s="258"/>
      <c r="N490" s="258"/>
      <c r="O490" s="258"/>
      <c r="P490" s="258"/>
      <c r="Q490" s="258"/>
      <c r="R490" s="258"/>
      <c r="S490" s="258"/>
      <c r="T490" s="258"/>
      <c r="U490" s="258"/>
      <c r="V490" s="258"/>
      <c r="W490" s="258"/>
      <c r="AF490" s="258"/>
      <c r="AG490" s="258"/>
      <c r="AH490" s="258"/>
      <c r="AI490" s="258"/>
      <c r="AJ490" s="258"/>
      <c r="AK490" s="258"/>
    </row>
    <row r="491" spans="11:37">
      <c r="K491" s="258"/>
      <c r="L491" s="258"/>
      <c r="N491" s="258"/>
      <c r="O491" s="258"/>
      <c r="P491" s="258"/>
      <c r="Q491" s="258"/>
      <c r="R491" s="258"/>
      <c r="S491" s="258"/>
      <c r="T491" s="258"/>
      <c r="U491" s="258"/>
      <c r="V491" s="258"/>
      <c r="W491" s="258"/>
      <c r="AF491" s="258"/>
      <c r="AG491" s="258"/>
      <c r="AH491" s="258"/>
      <c r="AI491" s="258"/>
      <c r="AJ491" s="258"/>
      <c r="AK491" s="258"/>
    </row>
    <row r="492" spans="11:37">
      <c r="K492" s="258"/>
      <c r="L492" s="258"/>
      <c r="N492" s="258"/>
      <c r="O492" s="258"/>
      <c r="P492" s="258"/>
      <c r="Q492" s="258"/>
      <c r="R492" s="258"/>
      <c r="S492" s="258"/>
      <c r="T492" s="258"/>
      <c r="U492" s="258"/>
      <c r="V492" s="258"/>
      <c r="W492" s="258"/>
      <c r="AF492" s="258"/>
      <c r="AG492" s="258"/>
      <c r="AH492" s="258"/>
      <c r="AI492" s="258"/>
      <c r="AJ492" s="258"/>
      <c r="AK492" s="258"/>
    </row>
    <row r="493" spans="11:37">
      <c r="K493" s="258"/>
      <c r="L493" s="258"/>
      <c r="N493" s="258"/>
      <c r="O493" s="258"/>
      <c r="P493" s="258"/>
      <c r="Q493" s="258"/>
      <c r="R493" s="258"/>
      <c r="S493" s="258"/>
      <c r="T493" s="258"/>
      <c r="U493" s="258"/>
      <c r="V493" s="258"/>
      <c r="W493" s="258"/>
      <c r="AF493" s="258"/>
      <c r="AG493" s="258"/>
      <c r="AH493" s="258"/>
      <c r="AI493" s="258"/>
      <c r="AJ493" s="258"/>
      <c r="AK493" s="258"/>
    </row>
    <row r="494" spans="11:37">
      <c r="K494" s="258"/>
      <c r="L494" s="258"/>
      <c r="N494" s="258"/>
      <c r="O494" s="258"/>
      <c r="P494" s="258"/>
      <c r="Q494" s="258"/>
      <c r="R494" s="258"/>
      <c r="S494" s="258"/>
      <c r="T494" s="258"/>
      <c r="U494" s="258"/>
      <c r="V494" s="258"/>
      <c r="W494" s="258"/>
      <c r="AF494" s="258"/>
      <c r="AG494" s="258"/>
      <c r="AH494" s="258"/>
      <c r="AI494" s="258"/>
      <c r="AJ494" s="258"/>
      <c r="AK494" s="258"/>
    </row>
    <row r="495" spans="11:37">
      <c r="K495" s="258"/>
      <c r="L495" s="258"/>
      <c r="N495" s="258"/>
      <c r="O495" s="258"/>
      <c r="P495" s="258"/>
      <c r="Q495" s="258"/>
      <c r="R495" s="258"/>
      <c r="S495" s="258"/>
      <c r="T495" s="258"/>
      <c r="U495" s="258"/>
      <c r="V495" s="258"/>
      <c r="W495" s="258"/>
      <c r="AF495" s="258"/>
      <c r="AG495" s="258"/>
      <c r="AH495" s="258"/>
      <c r="AI495" s="258"/>
      <c r="AJ495" s="258"/>
      <c r="AK495" s="258"/>
    </row>
    <row r="496" spans="11:37">
      <c r="K496" s="258"/>
      <c r="L496" s="258"/>
      <c r="N496" s="258"/>
      <c r="O496" s="258"/>
      <c r="P496" s="258"/>
      <c r="Q496" s="258"/>
      <c r="R496" s="258"/>
      <c r="S496" s="258"/>
      <c r="T496" s="258"/>
      <c r="U496" s="258"/>
      <c r="V496" s="258"/>
      <c r="W496" s="258"/>
      <c r="AF496" s="258"/>
      <c r="AG496" s="258"/>
      <c r="AH496" s="258"/>
      <c r="AI496" s="258"/>
      <c r="AJ496" s="258"/>
      <c r="AK496" s="258"/>
    </row>
    <row r="497" spans="11:37">
      <c r="K497" s="258"/>
      <c r="L497" s="258"/>
      <c r="N497" s="258"/>
      <c r="O497" s="258"/>
      <c r="P497" s="258"/>
      <c r="Q497" s="258"/>
      <c r="R497" s="258"/>
      <c r="S497" s="258"/>
      <c r="T497" s="258"/>
      <c r="U497" s="258"/>
      <c r="V497" s="258"/>
      <c r="W497" s="258"/>
      <c r="AF497" s="258"/>
      <c r="AG497" s="258"/>
      <c r="AH497" s="258"/>
      <c r="AI497" s="258"/>
      <c r="AJ497" s="258"/>
      <c r="AK497" s="258"/>
    </row>
    <row r="498" spans="11:37">
      <c r="K498" s="258"/>
      <c r="L498" s="258"/>
      <c r="N498" s="258"/>
      <c r="O498" s="258"/>
      <c r="P498" s="258"/>
      <c r="Q498" s="258"/>
      <c r="R498" s="258"/>
      <c r="S498" s="258"/>
      <c r="T498" s="258"/>
      <c r="U498" s="258"/>
      <c r="V498" s="258"/>
      <c r="W498" s="258"/>
      <c r="AF498" s="258"/>
      <c r="AG498" s="258"/>
      <c r="AH498" s="258"/>
      <c r="AI498" s="258"/>
      <c r="AJ498" s="258"/>
      <c r="AK498" s="258"/>
    </row>
    <row r="499" spans="11:37">
      <c r="K499" s="258"/>
      <c r="L499" s="258"/>
      <c r="N499" s="258"/>
      <c r="O499" s="258"/>
      <c r="P499" s="258"/>
      <c r="Q499" s="258"/>
      <c r="R499" s="258"/>
      <c r="S499" s="258"/>
      <c r="T499" s="258"/>
      <c r="U499" s="258"/>
      <c r="V499" s="258"/>
      <c r="W499" s="258"/>
      <c r="AF499" s="258"/>
      <c r="AG499" s="258"/>
      <c r="AH499" s="258"/>
      <c r="AI499" s="258"/>
      <c r="AJ499" s="258"/>
      <c r="AK499" s="258"/>
    </row>
    <row r="500" spans="11:37">
      <c r="K500" s="258"/>
      <c r="L500" s="258"/>
      <c r="N500" s="258"/>
      <c r="O500" s="258"/>
      <c r="P500" s="258"/>
      <c r="Q500" s="258"/>
      <c r="R500" s="258"/>
      <c r="S500" s="258"/>
      <c r="T500" s="258"/>
      <c r="U500" s="258"/>
      <c r="V500" s="258"/>
      <c r="W500" s="258"/>
      <c r="AF500" s="258"/>
      <c r="AG500" s="258"/>
      <c r="AH500" s="258"/>
      <c r="AI500" s="258"/>
      <c r="AJ500" s="258"/>
      <c r="AK500" s="258"/>
    </row>
    <row r="501" spans="11:37">
      <c r="K501" s="258"/>
      <c r="L501" s="258"/>
      <c r="N501" s="258"/>
      <c r="O501" s="258"/>
      <c r="P501" s="258"/>
      <c r="Q501" s="258"/>
      <c r="R501" s="258"/>
      <c r="S501" s="258"/>
      <c r="T501" s="258"/>
      <c r="U501" s="258"/>
      <c r="V501" s="258"/>
      <c r="W501" s="258"/>
      <c r="AF501" s="258"/>
      <c r="AG501" s="258"/>
      <c r="AH501" s="258"/>
      <c r="AI501" s="258"/>
      <c r="AJ501" s="258"/>
      <c r="AK501" s="258"/>
    </row>
    <row r="502" spans="11:37">
      <c r="K502" s="258"/>
      <c r="L502" s="258"/>
      <c r="N502" s="258"/>
      <c r="O502" s="258"/>
      <c r="P502" s="258"/>
      <c r="Q502" s="258"/>
      <c r="R502" s="258"/>
      <c r="S502" s="258"/>
      <c r="T502" s="258"/>
      <c r="U502" s="258"/>
      <c r="V502" s="258"/>
      <c r="W502" s="258"/>
      <c r="AF502" s="258"/>
      <c r="AG502" s="258"/>
      <c r="AH502" s="258"/>
      <c r="AI502" s="258"/>
      <c r="AJ502" s="258"/>
      <c r="AK502" s="258"/>
    </row>
    <row r="503" spans="11:37">
      <c r="K503" s="258"/>
      <c r="L503" s="258"/>
      <c r="N503" s="258"/>
      <c r="O503" s="258"/>
      <c r="P503" s="258"/>
      <c r="Q503" s="258"/>
      <c r="R503" s="258"/>
      <c r="S503" s="258"/>
      <c r="T503" s="258"/>
      <c r="U503" s="258"/>
      <c r="V503" s="258"/>
      <c r="W503" s="258"/>
      <c r="AF503" s="258"/>
      <c r="AG503" s="258"/>
      <c r="AH503" s="258"/>
      <c r="AI503" s="258"/>
      <c r="AJ503" s="258"/>
      <c r="AK503" s="258"/>
    </row>
    <row r="504" spans="11:37">
      <c r="K504" s="258"/>
      <c r="L504" s="258"/>
      <c r="N504" s="258"/>
      <c r="O504" s="258"/>
      <c r="P504" s="258"/>
      <c r="Q504" s="258"/>
      <c r="R504" s="258"/>
      <c r="S504" s="258"/>
      <c r="T504" s="258"/>
      <c r="U504" s="258"/>
      <c r="V504" s="258"/>
      <c r="W504" s="258"/>
      <c r="AF504" s="258"/>
      <c r="AG504" s="258"/>
      <c r="AH504" s="258"/>
      <c r="AI504" s="258"/>
      <c r="AJ504" s="258"/>
      <c r="AK504" s="258"/>
    </row>
    <row r="505" spans="11:37">
      <c r="K505" s="258"/>
      <c r="L505" s="258"/>
      <c r="N505" s="258"/>
      <c r="O505" s="258"/>
      <c r="P505" s="258"/>
      <c r="Q505" s="258"/>
      <c r="R505" s="258"/>
      <c r="S505" s="258"/>
      <c r="T505" s="258"/>
      <c r="U505" s="258"/>
      <c r="V505" s="258"/>
      <c r="W505" s="258"/>
      <c r="AF505" s="258"/>
      <c r="AG505" s="258"/>
      <c r="AH505" s="258"/>
      <c r="AI505" s="258"/>
      <c r="AJ505" s="258"/>
      <c r="AK505" s="258"/>
    </row>
    <row r="506" spans="11:37">
      <c r="K506" s="258"/>
      <c r="L506" s="258"/>
      <c r="N506" s="258"/>
      <c r="O506" s="258"/>
      <c r="P506" s="258"/>
      <c r="Q506" s="258"/>
      <c r="R506" s="258"/>
      <c r="S506" s="258"/>
      <c r="T506" s="258"/>
      <c r="U506" s="258"/>
      <c r="V506" s="258"/>
      <c r="W506" s="258"/>
      <c r="AF506" s="258"/>
      <c r="AG506" s="258"/>
      <c r="AH506" s="258"/>
      <c r="AI506" s="258"/>
      <c r="AJ506" s="258"/>
      <c r="AK506" s="258"/>
    </row>
    <row r="507" spans="11:37">
      <c r="K507" s="258"/>
      <c r="L507" s="258"/>
      <c r="N507" s="258"/>
      <c r="O507" s="258"/>
      <c r="P507" s="258"/>
      <c r="Q507" s="258"/>
      <c r="R507" s="258"/>
      <c r="S507" s="258"/>
      <c r="T507" s="258"/>
      <c r="U507" s="258"/>
      <c r="V507" s="258"/>
      <c r="W507" s="258"/>
      <c r="AF507" s="258"/>
      <c r="AG507" s="258"/>
      <c r="AH507" s="258"/>
      <c r="AI507" s="258"/>
      <c r="AJ507" s="258"/>
      <c r="AK507" s="258"/>
    </row>
    <row r="508" spans="11:37">
      <c r="K508" s="258"/>
      <c r="L508" s="258"/>
      <c r="N508" s="258"/>
      <c r="O508" s="258"/>
      <c r="P508" s="258"/>
      <c r="Q508" s="258"/>
      <c r="R508" s="258"/>
      <c r="S508" s="258"/>
      <c r="T508" s="258"/>
      <c r="U508" s="258"/>
      <c r="V508" s="258"/>
      <c r="W508" s="258"/>
      <c r="AF508" s="258"/>
      <c r="AG508" s="258"/>
      <c r="AH508" s="258"/>
      <c r="AI508" s="258"/>
      <c r="AJ508" s="258"/>
      <c r="AK508" s="258"/>
    </row>
    <row r="509" spans="11:37">
      <c r="K509" s="258"/>
      <c r="L509" s="258"/>
      <c r="N509" s="258"/>
      <c r="O509" s="258"/>
      <c r="P509" s="258"/>
      <c r="Q509" s="258"/>
      <c r="R509" s="258"/>
      <c r="S509" s="258"/>
      <c r="T509" s="258"/>
      <c r="U509" s="258"/>
      <c r="V509" s="258"/>
      <c r="W509" s="258"/>
      <c r="AF509" s="258"/>
      <c r="AG509" s="258"/>
      <c r="AH509" s="258"/>
      <c r="AI509" s="258"/>
      <c r="AJ509" s="258"/>
      <c r="AK509" s="258"/>
    </row>
    <row r="510" spans="11:37">
      <c r="K510" s="258"/>
      <c r="L510" s="258"/>
      <c r="N510" s="258"/>
      <c r="O510" s="258"/>
      <c r="P510" s="258"/>
      <c r="Q510" s="258"/>
      <c r="R510" s="258"/>
      <c r="S510" s="258"/>
      <c r="T510" s="258"/>
      <c r="U510" s="258"/>
      <c r="V510" s="258"/>
      <c r="W510" s="258"/>
      <c r="AF510" s="258"/>
      <c r="AG510" s="258"/>
      <c r="AH510" s="258"/>
      <c r="AI510" s="258"/>
      <c r="AJ510" s="258"/>
      <c r="AK510" s="258"/>
    </row>
    <row r="511" spans="11:37">
      <c r="K511" s="258"/>
      <c r="L511" s="258"/>
      <c r="N511" s="258"/>
      <c r="O511" s="258"/>
      <c r="P511" s="258"/>
      <c r="Q511" s="258"/>
      <c r="R511" s="258"/>
      <c r="S511" s="258"/>
      <c r="T511" s="258"/>
      <c r="U511" s="258"/>
      <c r="V511" s="258"/>
      <c r="W511" s="258"/>
      <c r="AF511" s="258"/>
      <c r="AG511" s="258"/>
      <c r="AH511" s="258"/>
      <c r="AI511" s="258"/>
      <c r="AJ511" s="258"/>
      <c r="AK511" s="258"/>
    </row>
    <row r="512" spans="11:37">
      <c r="K512" s="258"/>
      <c r="L512" s="258"/>
      <c r="N512" s="258"/>
      <c r="O512" s="258"/>
      <c r="P512" s="258"/>
      <c r="Q512" s="258"/>
      <c r="R512" s="258"/>
      <c r="S512" s="258"/>
      <c r="T512" s="258"/>
      <c r="U512" s="258"/>
      <c r="V512" s="258"/>
      <c r="W512" s="258"/>
      <c r="AF512" s="258"/>
      <c r="AG512" s="258"/>
      <c r="AH512" s="258"/>
      <c r="AI512" s="258"/>
      <c r="AJ512" s="258"/>
      <c r="AK512" s="258"/>
    </row>
    <row r="513" spans="11:37">
      <c r="K513" s="258"/>
      <c r="L513" s="258"/>
      <c r="N513" s="258"/>
      <c r="O513" s="258"/>
      <c r="P513" s="258"/>
      <c r="Q513" s="258"/>
      <c r="R513" s="258"/>
      <c r="S513" s="258"/>
      <c r="T513" s="258"/>
      <c r="U513" s="258"/>
      <c r="V513" s="258"/>
      <c r="W513" s="258"/>
      <c r="AF513" s="258"/>
      <c r="AG513" s="258"/>
      <c r="AH513" s="258"/>
      <c r="AI513" s="258"/>
      <c r="AJ513" s="258"/>
      <c r="AK513" s="258"/>
    </row>
    <row r="514" spans="11:37">
      <c r="K514" s="258"/>
      <c r="L514" s="258"/>
      <c r="N514" s="258"/>
      <c r="O514" s="258"/>
      <c r="P514" s="258"/>
      <c r="Q514" s="258"/>
      <c r="R514" s="258"/>
      <c r="S514" s="258"/>
      <c r="T514" s="258"/>
      <c r="U514" s="258"/>
      <c r="V514" s="258"/>
      <c r="W514" s="258"/>
      <c r="AF514" s="258"/>
      <c r="AG514" s="258"/>
      <c r="AH514" s="258"/>
      <c r="AI514" s="258"/>
      <c r="AJ514" s="258"/>
      <c r="AK514" s="258"/>
    </row>
    <row r="515" spans="11:37">
      <c r="K515" s="258"/>
      <c r="L515" s="258"/>
      <c r="N515" s="258"/>
      <c r="O515" s="258"/>
      <c r="P515" s="258"/>
      <c r="Q515" s="258"/>
      <c r="R515" s="258"/>
      <c r="S515" s="258"/>
      <c r="T515" s="258"/>
      <c r="U515" s="258"/>
      <c r="V515" s="258"/>
      <c r="W515" s="258"/>
      <c r="AF515" s="258"/>
      <c r="AG515" s="258"/>
      <c r="AH515" s="258"/>
      <c r="AI515" s="258"/>
      <c r="AJ515" s="258"/>
      <c r="AK515" s="258"/>
    </row>
    <row r="516" spans="11:37">
      <c r="K516" s="258"/>
      <c r="L516" s="258"/>
      <c r="N516" s="258"/>
      <c r="O516" s="258"/>
      <c r="P516" s="258"/>
      <c r="Q516" s="258"/>
      <c r="R516" s="258"/>
      <c r="S516" s="258"/>
      <c r="T516" s="258"/>
      <c r="U516" s="258"/>
      <c r="V516" s="258"/>
      <c r="W516" s="258"/>
      <c r="AF516" s="258"/>
      <c r="AG516" s="258"/>
      <c r="AH516" s="258"/>
      <c r="AI516" s="258"/>
      <c r="AJ516" s="258"/>
      <c r="AK516" s="258"/>
    </row>
    <row r="517" spans="11:37">
      <c r="K517" s="258"/>
      <c r="L517" s="258"/>
      <c r="N517" s="258"/>
      <c r="O517" s="258"/>
      <c r="P517" s="258"/>
      <c r="Q517" s="258"/>
      <c r="R517" s="258"/>
      <c r="S517" s="258"/>
      <c r="T517" s="258"/>
      <c r="U517" s="258"/>
      <c r="V517" s="258"/>
      <c r="W517" s="258"/>
      <c r="AF517" s="258"/>
      <c r="AG517" s="258"/>
      <c r="AH517" s="258"/>
      <c r="AI517" s="258"/>
      <c r="AJ517" s="258"/>
      <c r="AK517" s="258"/>
    </row>
    <row r="518" spans="11:37">
      <c r="K518" s="258"/>
      <c r="L518" s="258"/>
      <c r="N518" s="258"/>
      <c r="O518" s="258"/>
      <c r="P518" s="258"/>
      <c r="Q518" s="258"/>
      <c r="R518" s="258"/>
      <c r="S518" s="258"/>
      <c r="T518" s="258"/>
      <c r="U518" s="258"/>
      <c r="V518" s="258"/>
      <c r="W518" s="258"/>
      <c r="AF518" s="258"/>
      <c r="AG518" s="258"/>
      <c r="AH518" s="258"/>
      <c r="AI518" s="258"/>
      <c r="AJ518" s="258"/>
    </row>
    <row r="519" spans="11:37">
      <c r="K519" s="258"/>
      <c r="L519" s="258"/>
      <c r="N519" s="258"/>
      <c r="O519" s="258"/>
      <c r="P519" s="258"/>
      <c r="Q519" s="258"/>
      <c r="R519" s="258"/>
      <c r="S519" s="258"/>
      <c r="T519" s="258"/>
      <c r="U519" s="258"/>
      <c r="V519" s="258"/>
      <c r="W519" s="258"/>
      <c r="AF519" s="258"/>
      <c r="AG519" s="258"/>
      <c r="AH519" s="258"/>
      <c r="AI519" s="258"/>
      <c r="AJ519" s="258"/>
    </row>
    <row r="520" spans="11:37">
      <c r="K520" s="258"/>
      <c r="L520" s="258"/>
    </row>
    <row r="521" spans="11:37">
      <c r="K521" s="258"/>
      <c r="L521" s="258"/>
    </row>
    <row r="522" spans="11:37">
      <c r="K522" s="258"/>
      <c r="L522" s="258"/>
    </row>
    <row r="523" spans="11:37">
      <c r="K523" s="258"/>
      <c r="L523" s="258"/>
    </row>
  </sheetData>
  <mergeCells count="192">
    <mergeCell ref="F1:I1"/>
    <mergeCell ref="F3:I3"/>
    <mergeCell ref="F5:I5"/>
    <mergeCell ref="V27:X27"/>
    <mergeCell ref="F202:F205"/>
    <mergeCell ref="K202:K205"/>
    <mergeCell ref="D27:D28"/>
    <mergeCell ref="V113:X113"/>
    <mergeCell ref="I16:I17"/>
    <mergeCell ref="I22:I23"/>
    <mergeCell ref="F7:H7"/>
    <mergeCell ref="D22:H23"/>
    <mergeCell ref="D16:H17"/>
    <mergeCell ref="D14:H15"/>
    <mergeCell ref="B11:G12"/>
    <mergeCell ref="B16:B17"/>
    <mergeCell ref="B22:B23"/>
    <mergeCell ref="B13:C13"/>
    <mergeCell ref="B14:B15"/>
    <mergeCell ref="I14:I15"/>
    <mergeCell ref="C27:C28"/>
    <mergeCell ref="E113:E114"/>
    <mergeCell ref="J27:J28"/>
    <mergeCell ref="K27:K28"/>
    <mergeCell ref="L27:L28"/>
    <mergeCell ref="B113:B114"/>
    <mergeCell ref="K113:K114"/>
    <mergeCell ref="L113:L114"/>
    <mergeCell ref="L96:L97"/>
    <mergeCell ref="H96:H97"/>
    <mergeCell ref="I96:I97"/>
    <mergeCell ref="B96:C97"/>
    <mergeCell ref="J96:J97"/>
    <mergeCell ref="K96:K97"/>
    <mergeCell ref="C113:C114"/>
    <mergeCell ref="D113:D114"/>
    <mergeCell ref="H113:H114"/>
    <mergeCell ref="I113:I114"/>
    <mergeCell ref="J113:J114"/>
    <mergeCell ref="E27:E28"/>
    <mergeCell ref="E96:E97"/>
    <mergeCell ref="J94:L95"/>
    <mergeCell ref="B300:H301"/>
    <mergeCell ref="H302:H303"/>
    <mergeCell ref="I302:I303"/>
    <mergeCell ref="K274:K275"/>
    <mergeCell ref="B311:H312"/>
    <mergeCell ref="L214:L215"/>
    <mergeCell ref="B255:B256"/>
    <mergeCell ref="C255:C256"/>
    <mergeCell ref="D255:D256"/>
    <mergeCell ref="H255:H256"/>
    <mergeCell ref="I255:I256"/>
    <mergeCell ref="J255:J256"/>
    <mergeCell ref="K255:K256"/>
    <mergeCell ref="L255:L256"/>
    <mergeCell ref="B214:B215"/>
    <mergeCell ref="C214:C215"/>
    <mergeCell ref="D214:D215"/>
    <mergeCell ref="H214:H215"/>
    <mergeCell ref="I214:I215"/>
    <mergeCell ref="K214:K215"/>
    <mergeCell ref="E214:E215"/>
    <mergeCell ref="E255:E256"/>
    <mergeCell ref="L274:L275"/>
    <mergeCell ref="B291:B292"/>
    <mergeCell ref="C291:C292"/>
    <mergeCell ref="D291:D292"/>
    <mergeCell ref="H291:H292"/>
    <mergeCell ref="I291:I292"/>
    <mergeCell ref="J291:J292"/>
    <mergeCell ref="K291:K292"/>
    <mergeCell ref="B274:B275"/>
    <mergeCell ref="C274:C275"/>
    <mergeCell ref="D274:D275"/>
    <mergeCell ref="H274:H275"/>
    <mergeCell ref="I274:I275"/>
    <mergeCell ref="B289:G290"/>
    <mergeCell ref="E274:E275"/>
    <mergeCell ref="E291:E292"/>
    <mergeCell ref="L369:L370"/>
    <mergeCell ref="B360:B361"/>
    <mergeCell ref="C360:C361"/>
    <mergeCell ref="D360:D361"/>
    <mergeCell ref="H360:H361"/>
    <mergeCell ref="I360:I361"/>
    <mergeCell ref="L360:L361"/>
    <mergeCell ref="J325:J326"/>
    <mergeCell ref="K325:K326"/>
    <mergeCell ref="L325:L326"/>
    <mergeCell ref="B349:B350"/>
    <mergeCell ref="C349:C350"/>
    <mergeCell ref="D349:D350"/>
    <mergeCell ref="H349:H350"/>
    <mergeCell ref="I349:I350"/>
    <mergeCell ref="J349:J350"/>
    <mergeCell ref="K349:K350"/>
    <mergeCell ref="L349:L350"/>
    <mergeCell ref="B325:B326"/>
    <mergeCell ref="C325:C326"/>
    <mergeCell ref="I325:I326"/>
    <mergeCell ref="K369:K370"/>
    <mergeCell ref="J412:J413"/>
    <mergeCell ref="B358:G359"/>
    <mergeCell ref="B386:G387"/>
    <mergeCell ref="B403:G404"/>
    <mergeCell ref="J405:J406"/>
    <mergeCell ref="B405:B406"/>
    <mergeCell ref="C405:C406"/>
    <mergeCell ref="D405:D406"/>
    <mergeCell ref="H405:H406"/>
    <mergeCell ref="I405:I406"/>
    <mergeCell ref="J388:J389"/>
    <mergeCell ref="B369:B370"/>
    <mergeCell ref="C369:C370"/>
    <mergeCell ref="D369:D370"/>
    <mergeCell ref="J369:J370"/>
    <mergeCell ref="J360:J361"/>
    <mergeCell ref="D388:G389"/>
    <mergeCell ref="E360:E361"/>
    <mergeCell ref="J193:J194"/>
    <mergeCell ref="K193:K194"/>
    <mergeCell ref="K200:K201"/>
    <mergeCell ref="K360:K361"/>
    <mergeCell ref="B200:B201"/>
    <mergeCell ref="C200:C201"/>
    <mergeCell ref="D200:D201"/>
    <mergeCell ref="H200:H201"/>
    <mergeCell ref="I200:I201"/>
    <mergeCell ref="J200:J201"/>
    <mergeCell ref="J302:J303"/>
    <mergeCell ref="J274:J275"/>
    <mergeCell ref="J214:J215"/>
    <mergeCell ref="D325:D326"/>
    <mergeCell ref="H325:H326"/>
    <mergeCell ref="H313:H314"/>
    <mergeCell ref="I313:I314"/>
    <mergeCell ref="J313:J314"/>
    <mergeCell ref="E200:E201"/>
    <mergeCell ref="C313:C314"/>
    <mergeCell ref="D313:D314"/>
    <mergeCell ref="B212:G213"/>
    <mergeCell ref="K302:K303"/>
    <mergeCell ref="K313:K314"/>
    <mergeCell ref="J426:J427"/>
    <mergeCell ref="B25:H26"/>
    <mergeCell ref="B94:I95"/>
    <mergeCell ref="B111:I112"/>
    <mergeCell ref="B198:I199"/>
    <mergeCell ref="B253:H254"/>
    <mergeCell ref="B272:H273"/>
    <mergeCell ref="B347:H348"/>
    <mergeCell ref="B367:H368"/>
    <mergeCell ref="H388:H389"/>
    <mergeCell ref="I388:I389"/>
    <mergeCell ref="H193:H194"/>
    <mergeCell ref="I193:I194"/>
    <mergeCell ref="H369:H370"/>
    <mergeCell ref="I369:I370"/>
    <mergeCell ref="B27:B28"/>
    <mergeCell ref="H27:H28"/>
    <mergeCell ref="I27:I28"/>
    <mergeCell ref="B193:B194"/>
    <mergeCell ref="C193:C194"/>
    <mergeCell ref="D193:D194"/>
    <mergeCell ref="B388:B389"/>
    <mergeCell ref="C388:C389"/>
    <mergeCell ref="B191:H192"/>
    <mergeCell ref="B18:B19"/>
    <mergeCell ref="D18:H19"/>
    <mergeCell ref="I18:I19"/>
    <mergeCell ref="B20:B21"/>
    <mergeCell ref="D20:H21"/>
    <mergeCell ref="I20:I21"/>
    <mergeCell ref="B424:G425"/>
    <mergeCell ref="B426:B427"/>
    <mergeCell ref="C426:C427"/>
    <mergeCell ref="D426:D427"/>
    <mergeCell ref="H426:H427"/>
    <mergeCell ref="I426:I427"/>
    <mergeCell ref="B410:G411"/>
    <mergeCell ref="B412:B413"/>
    <mergeCell ref="C412:C413"/>
    <mergeCell ref="D412:D413"/>
    <mergeCell ref="H412:H413"/>
    <mergeCell ref="I412:I413"/>
    <mergeCell ref="B313:B314"/>
    <mergeCell ref="G202:G205"/>
    <mergeCell ref="B323:H324"/>
    <mergeCell ref="B302:B303"/>
    <mergeCell ref="C302:C303"/>
    <mergeCell ref="D302:D303"/>
  </mergeCells>
  <phoneticPr fontId="22" type="noConversion"/>
  <conditionalFormatting sqref="I13">
    <cfRule type="cellIs" dxfId="10" priority="1" operator="equal">
      <formula>0</formula>
    </cfRule>
  </conditionalFormatting>
  <conditionalFormatting sqref="K383">
    <cfRule type="cellIs" dxfId="9" priority="14" stopIfTrue="1" operator="equal">
      <formula>0</formula>
    </cfRule>
  </conditionalFormatting>
  <conditionalFormatting sqref="N194:N212 K210:K212 N361:N383">
    <cfRule type="cellIs" dxfId="8" priority="16" stopIfTrue="1" operator="equal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7EF155B-0F65-44E0-BA8B-57B9303A7EAE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L353:L354</xm:sqref>
        </x14:conditionalFormatting>
        <x14:conditionalFormatting xmlns:xm="http://schemas.microsoft.com/office/excel/2006/main">
          <x14:cfRule type="iconSet" priority="2" id="{3A7D576D-5F44-4185-A6D3-9B05BF9D80BE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L355</xm:sqref>
        </x14:conditionalFormatting>
        <x14:conditionalFormatting xmlns:xm="http://schemas.microsoft.com/office/excel/2006/main">
          <x14:cfRule type="iconSet" priority="9" id="{00178244-59CC-4805-8624-440DCE2525EB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L372</xm:sqref>
        </x14:conditionalFormatting>
        <x14:conditionalFormatting xmlns:xm="http://schemas.microsoft.com/office/excel/2006/main">
          <x14:cfRule type="iconSet" priority="8" id="{EEAD09A2-4996-409C-94DD-8B97247D3BB8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L373</xm:sqref>
        </x14:conditionalFormatting>
        <x14:conditionalFormatting xmlns:xm="http://schemas.microsoft.com/office/excel/2006/main">
          <x14:cfRule type="iconSet" priority="7" id="{015DA2EE-2A67-485C-8423-EAEBFDD0419C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L374:L378</xm:sqref>
        </x14:conditionalFormatting>
        <x14:conditionalFormatting xmlns:xm="http://schemas.microsoft.com/office/excel/2006/main">
          <x14:cfRule type="iconSet" priority="40" id="{E777DAEB-E8D1-4387-88CB-070CB4D6A509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L379 L363:L368 L371</xm:sqref>
        </x14:conditionalFormatting>
        <x14:conditionalFormatting xmlns:xm="http://schemas.microsoft.com/office/excel/2006/main">
          <x14:cfRule type="iconSet" priority="6" id="{878E9C5D-67CC-4987-983B-53D28C16A2C9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L380</xm:sqref>
        </x14:conditionalFormatting>
        <x14:conditionalFormatting xmlns:xm="http://schemas.microsoft.com/office/excel/2006/main">
          <x14:cfRule type="iconSet" priority="5" id="{7E132A28-1A5A-4FD3-B585-FD8F6F6C48AC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L381:L382</xm:sqref>
        </x14:conditionalFormatting>
        <x14:conditionalFormatting xmlns:xm="http://schemas.microsoft.com/office/excel/2006/main">
          <x14:cfRule type="iconSet" priority="13" id="{8571B4B3-2D59-4D77-89A8-CBC340E9EEF1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L383 L362 L193:L212</xm:sqref>
        </x14:conditionalFormatting>
        <x14:conditionalFormatting xmlns:xm="http://schemas.microsoft.com/office/excel/2006/main">
          <x14:cfRule type="iconSet" priority="55" id="{83AC9A80-B0EE-41C0-923F-5084F69DCA80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M363:M382</xm:sqref>
        </x14:conditionalFormatting>
        <x14:conditionalFormatting xmlns:xm="http://schemas.microsoft.com/office/excel/2006/main">
          <x14:cfRule type="iconSet" priority="17" id="{7ECE1A49-C54E-4CC2-BB7F-965AAF95F50B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M383 M194:M212 M361:M362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D4A1-3888-497B-B2A5-FF215141E245}">
  <dimension ref="A1:N426"/>
  <sheetViews>
    <sheetView topLeftCell="B1" zoomScaleNormal="100" zoomScaleSheetLayoutView="100" workbookViewId="0">
      <selection activeCell="J397" sqref="J397"/>
    </sheetView>
  </sheetViews>
  <sheetFormatPr defaultRowHeight="15"/>
  <cols>
    <col min="1" max="1" width="5.85546875" hidden="1" customWidth="1"/>
    <col min="2" max="2" width="4.42578125" customWidth="1"/>
    <col min="3" max="3" width="3.28515625" customWidth="1"/>
    <col min="4" max="4" width="13.140625" customWidth="1"/>
    <col min="5" max="5" width="15.140625" customWidth="1"/>
    <col min="6" max="6" width="12.28515625" customWidth="1"/>
    <col min="7" max="8" width="5.7109375" customWidth="1"/>
    <col min="9" max="9" width="27.85546875" customWidth="1"/>
    <col min="10" max="11" width="5.7109375" customWidth="1"/>
  </cols>
  <sheetData>
    <row r="1" spans="1:13" ht="42.75" customHeight="1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  <c r="L1" s="2"/>
      <c r="M1" s="2"/>
    </row>
    <row r="2" spans="1:13" ht="13.5" customHeight="1">
      <c r="A2" s="2"/>
      <c r="B2" s="438" t="s">
        <v>3</v>
      </c>
      <c r="C2" s="438"/>
      <c r="D2" s="438"/>
      <c r="E2" s="2"/>
      <c r="F2" s="2"/>
      <c r="G2" s="2"/>
      <c r="H2" s="2"/>
      <c r="I2" s="2"/>
      <c r="J2" s="1"/>
      <c r="K2" s="4" t="s">
        <v>2</v>
      </c>
    </row>
    <row r="3" spans="1:13" ht="9.75" customHeight="1">
      <c r="A3" s="7"/>
      <c r="B3" s="439"/>
      <c r="C3" s="439"/>
      <c r="D3" s="439"/>
      <c r="E3" s="6"/>
      <c r="F3" s="7"/>
      <c r="G3" s="7"/>
      <c r="H3" s="7"/>
      <c r="I3" s="7"/>
      <c r="J3" s="7"/>
      <c r="K3" s="7"/>
    </row>
    <row r="4" spans="1:13" ht="25.5" customHeight="1">
      <c r="A4" s="153"/>
      <c r="B4" s="5" t="s">
        <v>4</v>
      </c>
      <c r="C4" s="8"/>
      <c r="D4" s="9"/>
      <c r="E4" s="9"/>
      <c r="F4" s="10"/>
      <c r="G4" s="153"/>
      <c r="H4" s="10" t="s">
        <v>5</v>
      </c>
      <c r="I4" s="153"/>
      <c r="J4" s="153"/>
      <c r="K4" s="153"/>
    </row>
    <row r="5" spans="1:13">
      <c r="A5" s="12"/>
      <c r="B5" s="11" t="s">
        <v>813</v>
      </c>
      <c r="C5" s="11"/>
      <c r="D5" s="11"/>
      <c r="E5" s="11"/>
      <c r="F5" s="11"/>
      <c r="G5" s="437">
        <f>'Order Page'!F7</f>
        <v>45782</v>
      </c>
      <c r="H5" s="437"/>
      <c r="I5" s="12"/>
      <c r="J5" s="12"/>
      <c r="K5" s="13" t="s">
        <v>6</v>
      </c>
    </row>
    <row r="7" spans="1:13" ht="15" customHeight="1">
      <c r="B7" s="390" t="s">
        <v>655</v>
      </c>
      <c r="C7" s="390"/>
      <c r="D7" s="390"/>
      <c r="E7" s="390"/>
      <c r="F7" s="390"/>
      <c r="G7" s="390"/>
      <c r="H7" s="390"/>
      <c r="K7" s="218"/>
    </row>
    <row r="8" spans="1:13">
      <c r="B8" s="397"/>
      <c r="C8" s="397"/>
      <c r="D8" s="397"/>
      <c r="E8" s="397"/>
      <c r="F8" s="397"/>
      <c r="G8" s="397"/>
      <c r="H8" s="397"/>
      <c r="I8" s="169"/>
      <c r="J8" s="217"/>
      <c r="K8" s="217"/>
    </row>
    <row r="9" spans="1:13" ht="33" customHeight="1">
      <c r="B9" s="424" t="s">
        <v>347</v>
      </c>
      <c r="C9" s="425"/>
      <c r="D9" s="154" t="s">
        <v>656</v>
      </c>
      <c r="E9" s="154"/>
      <c r="F9" s="154"/>
      <c r="G9" s="154"/>
      <c r="H9" s="154"/>
      <c r="J9" s="428" t="s">
        <v>654</v>
      </c>
      <c r="K9" s="429"/>
    </row>
    <row r="10" spans="1:13" ht="15" customHeight="1">
      <c r="B10" s="434"/>
      <c r="C10" s="205"/>
      <c r="D10" s="382" t="s">
        <v>712</v>
      </c>
      <c r="E10" s="383"/>
      <c r="F10" s="383"/>
      <c r="G10" s="383"/>
      <c r="H10" s="383"/>
      <c r="I10" s="384"/>
      <c r="J10" s="430">
        <v>839</v>
      </c>
      <c r="K10" s="431"/>
    </row>
    <row r="11" spans="1:13" ht="15" customHeight="1">
      <c r="B11" s="435"/>
      <c r="C11" s="80" t="s">
        <v>364</v>
      </c>
      <c r="D11" s="385"/>
      <c r="E11" s="386"/>
      <c r="F11" s="386"/>
      <c r="G11" s="386"/>
      <c r="H11" s="386"/>
      <c r="I11" s="387"/>
      <c r="J11" s="432"/>
      <c r="K11" s="433"/>
    </row>
    <row r="12" spans="1:13" ht="15" customHeight="1">
      <c r="B12" s="434"/>
      <c r="C12" s="205"/>
      <c r="D12" s="382" t="s">
        <v>711</v>
      </c>
      <c r="E12" s="383"/>
      <c r="F12" s="383"/>
      <c r="G12" s="383"/>
      <c r="H12" s="383"/>
      <c r="I12" s="384"/>
      <c r="J12" s="430">
        <v>762</v>
      </c>
      <c r="K12" s="431"/>
    </row>
    <row r="13" spans="1:13" ht="15" customHeight="1">
      <c r="B13" s="435"/>
      <c r="C13" s="80" t="s">
        <v>364</v>
      </c>
      <c r="D13" s="385"/>
      <c r="E13" s="386"/>
      <c r="F13" s="386"/>
      <c r="G13" s="386"/>
      <c r="H13" s="386"/>
      <c r="I13" s="387"/>
      <c r="J13" s="432"/>
      <c r="K13" s="433"/>
    </row>
    <row r="14" spans="1:13" ht="15" customHeight="1">
      <c r="B14" s="434"/>
      <c r="C14" s="205"/>
      <c r="D14" s="436" t="s">
        <v>793</v>
      </c>
      <c r="E14" s="383"/>
      <c r="F14" s="383"/>
      <c r="G14" s="383"/>
      <c r="H14" s="383"/>
      <c r="I14" s="384"/>
      <c r="J14" s="430">
        <v>987</v>
      </c>
      <c r="K14" s="431"/>
    </row>
    <row r="15" spans="1:13" ht="15" customHeight="1">
      <c r="B15" s="435"/>
      <c r="C15" s="80" t="s">
        <v>364</v>
      </c>
      <c r="D15" s="385"/>
      <c r="E15" s="386"/>
      <c r="F15" s="386"/>
      <c r="G15" s="386"/>
      <c r="H15" s="386"/>
      <c r="I15" s="387"/>
      <c r="J15" s="432"/>
      <c r="K15" s="433"/>
    </row>
    <row r="16" spans="1:13" ht="15" hidden="1" customHeight="1">
      <c r="B16" s="434"/>
      <c r="C16" s="205"/>
      <c r="D16" s="382" t="s">
        <v>763</v>
      </c>
      <c r="E16" s="383"/>
      <c r="F16" s="383"/>
      <c r="G16" s="383"/>
      <c r="H16" s="383"/>
      <c r="I16" s="384"/>
      <c r="J16" s="430">
        <v>869</v>
      </c>
      <c r="K16" s="431"/>
    </row>
    <row r="17" spans="1:11" ht="15" hidden="1" customHeight="1">
      <c r="B17" s="435"/>
      <c r="C17" s="80" t="s">
        <v>364</v>
      </c>
      <c r="D17" s="385"/>
      <c r="E17" s="386"/>
      <c r="F17" s="386"/>
      <c r="G17" s="386"/>
      <c r="H17" s="386"/>
      <c r="I17" s="387"/>
      <c r="J17" s="432"/>
      <c r="K17" s="433"/>
    </row>
    <row r="18" spans="1:11" ht="15" customHeight="1">
      <c r="B18" s="434"/>
      <c r="C18" s="205"/>
      <c r="D18" s="383" t="s">
        <v>728</v>
      </c>
      <c r="E18" s="383"/>
      <c r="F18" s="383"/>
      <c r="G18" s="383"/>
      <c r="H18" s="383"/>
      <c r="I18" s="384"/>
      <c r="J18" s="430">
        <v>661</v>
      </c>
      <c r="K18" s="431"/>
    </row>
    <row r="19" spans="1:11" ht="15" customHeight="1">
      <c r="B19" s="435"/>
      <c r="C19" s="80" t="s">
        <v>364</v>
      </c>
      <c r="D19" s="386"/>
      <c r="E19" s="386"/>
      <c r="F19" s="386"/>
      <c r="G19" s="386"/>
      <c r="H19" s="386"/>
      <c r="I19" s="387"/>
      <c r="J19" s="432"/>
      <c r="K19" s="433"/>
    </row>
    <row r="21" spans="1:11" ht="15" customHeight="1">
      <c r="A21" s="154"/>
      <c r="B21" s="390" t="s">
        <v>360</v>
      </c>
      <c r="C21" s="390"/>
      <c r="D21" s="390"/>
      <c r="E21" s="390"/>
      <c r="F21" s="390"/>
      <c r="G21" s="390"/>
      <c r="H21" s="390"/>
    </row>
    <row r="22" spans="1:11" ht="15" customHeight="1">
      <c r="A22" s="155"/>
      <c r="B22" s="397"/>
      <c r="C22" s="397"/>
      <c r="D22" s="397"/>
      <c r="E22" s="397"/>
      <c r="F22" s="397"/>
      <c r="G22" s="397"/>
      <c r="H22" s="397"/>
    </row>
    <row r="23" spans="1:11">
      <c r="A23" s="97" t="s">
        <v>592</v>
      </c>
      <c r="B23" s="410" t="s">
        <v>347</v>
      </c>
      <c r="C23" s="411"/>
      <c r="D23" s="393" t="s">
        <v>632</v>
      </c>
      <c r="E23" s="405"/>
      <c r="F23" s="406"/>
      <c r="G23" s="210" t="s">
        <v>571</v>
      </c>
      <c r="H23" s="210" t="s">
        <v>376</v>
      </c>
      <c r="I23" s="395" t="s">
        <v>633</v>
      </c>
      <c r="J23" s="391" t="s">
        <v>344</v>
      </c>
      <c r="K23" s="391" t="s">
        <v>345</v>
      </c>
    </row>
    <row r="24" spans="1:11">
      <c r="A24" s="79" t="s">
        <v>591</v>
      </c>
      <c r="B24" s="412"/>
      <c r="C24" s="413"/>
      <c r="D24" s="394"/>
      <c r="E24" s="407"/>
      <c r="F24" s="408"/>
      <c r="G24" s="211" t="s">
        <v>375</v>
      </c>
      <c r="H24" s="211" t="s">
        <v>377</v>
      </c>
      <c r="I24" s="396"/>
      <c r="J24" s="392"/>
      <c r="K24" s="392"/>
    </row>
    <row r="25" spans="1:11">
      <c r="A25" s="77"/>
      <c r="B25" s="130"/>
      <c r="C25" s="86" t="s">
        <v>362</v>
      </c>
      <c r="D25" s="168" t="s">
        <v>372</v>
      </c>
      <c r="E25" s="169"/>
      <c r="F25" s="80"/>
      <c r="G25" s="77"/>
      <c r="H25" s="77"/>
      <c r="I25" s="89" t="s">
        <v>589</v>
      </c>
      <c r="J25" s="78" t="s">
        <v>343</v>
      </c>
      <c r="K25" s="77"/>
    </row>
    <row r="26" spans="1:11">
      <c r="A26" s="75"/>
      <c r="B26" s="130"/>
      <c r="C26" s="86" t="s">
        <v>362</v>
      </c>
      <c r="D26" s="99" t="s">
        <v>373</v>
      </c>
      <c r="E26" s="170"/>
      <c r="F26" s="81"/>
      <c r="G26" s="75"/>
      <c r="H26" s="75"/>
      <c r="I26" s="90" t="s">
        <v>590</v>
      </c>
      <c r="J26" s="76">
        <v>1</v>
      </c>
      <c r="K26" s="75"/>
    </row>
    <row r="27" spans="1:11">
      <c r="A27" s="75"/>
      <c r="B27" s="130"/>
      <c r="C27" s="86" t="s">
        <v>362</v>
      </c>
      <c r="D27" s="99" t="s">
        <v>570</v>
      </c>
      <c r="E27" s="170"/>
      <c r="F27" s="81"/>
      <c r="G27" s="75"/>
      <c r="H27" s="75"/>
      <c r="I27" s="90" t="s">
        <v>593</v>
      </c>
      <c r="J27" s="76" t="s">
        <v>341</v>
      </c>
      <c r="K27" s="75"/>
    </row>
    <row r="28" spans="1:11">
      <c r="A28" s="95" t="s">
        <v>513</v>
      </c>
      <c r="B28" s="130"/>
      <c r="C28" s="86" t="s">
        <v>362</v>
      </c>
      <c r="D28" s="171" t="s">
        <v>7</v>
      </c>
      <c r="E28" s="172"/>
      <c r="F28" s="173" t="s">
        <v>223</v>
      </c>
      <c r="G28" s="33">
        <v>2</v>
      </c>
      <c r="H28" s="27">
        <v>1</v>
      </c>
      <c r="I28" s="38" t="s">
        <v>224</v>
      </c>
      <c r="J28" s="18" t="s">
        <v>341</v>
      </c>
      <c r="K28" s="44" t="s">
        <v>346</v>
      </c>
    </row>
    <row r="29" spans="1:11">
      <c r="A29" s="95" t="s">
        <v>513</v>
      </c>
      <c r="B29" s="130"/>
      <c r="C29" s="86" t="s">
        <v>362</v>
      </c>
      <c r="D29" s="174" t="s">
        <v>8</v>
      </c>
      <c r="E29" s="175"/>
      <c r="F29" s="173" t="s">
        <v>225</v>
      </c>
      <c r="G29" s="27">
        <v>1</v>
      </c>
      <c r="H29" s="33">
        <v>2</v>
      </c>
      <c r="I29" s="38" t="s">
        <v>226</v>
      </c>
      <c r="J29" s="18" t="s">
        <v>342</v>
      </c>
      <c r="K29" s="44"/>
    </row>
    <row r="30" spans="1:11">
      <c r="A30" s="95" t="s">
        <v>513</v>
      </c>
      <c r="B30" s="130"/>
      <c r="C30" s="86" t="s">
        <v>362</v>
      </c>
      <c r="D30" s="176" t="s">
        <v>9</v>
      </c>
      <c r="E30" s="177"/>
      <c r="F30" s="173" t="s">
        <v>227</v>
      </c>
      <c r="G30" s="33">
        <v>2</v>
      </c>
      <c r="H30" s="33">
        <v>2</v>
      </c>
      <c r="I30" s="38" t="s">
        <v>228</v>
      </c>
      <c r="J30" s="18" t="s">
        <v>342</v>
      </c>
      <c r="K30" s="44"/>
    </row>
    <row r="31" spans="1:11">
      <c r="A31" s="95" t="s">
        <v>513</v>
      </c>
      <c r="B31" s="130"/>
      <c r="C31" s="86" t="s">
        <v>362</v>
      </c>
      <c r="D31" s="171" t="s">
        <v>10</v>
      </c>
      <c r="E31" s="172"/>
      <c r="F31" s="173" t="s">
        <v>229</v>
      </c>
      <c r="G31" s="33">
        <v>2</v>
      </c>
      <c r="H31" s="33">
        <v>2</v>
      </c>
      <c r="I31" s="38" t="s">
        <v>230</v>
      </c>
      <c r="J31" s="18" t="s">
        <v>342</v>
      </c>
      <c r="K31" s="44"/>
    </row>
    <row r="32" spans="1:11">
      <c r="A32" s="95" t="s">
        <v>513</v>
      </c>
      <c r="B32" s="130"/>
      <c r="C32" s="86" t="s">
        <v>362</v>
      </c>
      <c r="D32" s="171" t="s">
        <v>11</v>
      </c>
      <c r="E32" s="172"/>
      <c r="F32" s="173" t="s">
        <v>231</v>
      </c>
      <c r="G32" s="33">
        <v>2</v>
      </c>
      <c r="H32" s="27">
        <v>1</v>
      </c>
      <c r="I32" s="38" t="s">
        <v>232</v>
      </c>
      <c r="J32" s="18" t="s">
        <v>342</v>
      </c>
      <c r="K32" s="44" t="s">
        <v>346</v>
      </c>
    </row>
    <row r="33" spans="1:11" hidden="1">
      <c r="A33" s="94" t="s">
        <v>514</v>
      </c>
      <c r="B33" s="130"/>
      <c r="C33" s="86" t="s">
        <v>362</v>
      </c>
      <c r="D33" s="171" t="s">
        <v>647</v>
      </c>
      <c r="E33" s="172"/>
      <c r="F33" s="173" t="s">
        <v>659</v>
      </c>
      <c r="G33" s="33">
        <v>2</v>
      </c>
      <c r="H33" s="33">
        <v>2</v>
      </c>
      <c r="I33" s="38"/>
      <c r="J33" s="18">
        <v>1</v>
      </c>
      <c r="K33" s="44" t="s">
        <v>346</v>
      </c>
    </row>
    <row r="34" spans="1:11" hidden="1">
      <c r="A34" s="94" t="s">
        <v>514</v>
      </c>
      <c r="B34" s="130"/>
      <c r="C34" s="86" t="s">
        <v>362</v>
      </c>
      <c r="D34" s="178" t="s">
        <v>12</v>
      </c>
      <c r="E34" s="179"/>
      <c r="F34" s="173" t="s">
        <v>233</v>
      </c>
      <c r="G34" s="34">
        <v>3</v>
      </c>
      <c r="H34" s="33">
        <v>2</v>
      </c>
      <c r="I34" s="38" t="s">
        <v>234</v>
      </c>
      <c r="J34" s="18">
        <v>2</v>
      </c>
      <c r="K34" s="44" t="s">
        <v>346</v>
      </c>
    </row>
    <row r="35" spans="1:11">
      <c r="A35" s="95" t="s">
        <v>513</v>
      </c>
      <c r="B35" s="130"/>
      <c r="C35" s="86" t="s">
        <v>362</v>
      </c>
      <c r="D35" s="171" t="s">
        <v>13</v>
      </c>
      <c r="E35" s="172"/>
      <c r="F35" s="173" t="s">
        <v>235</v>
      </c>
      <c r="G35" s="33">
        <v>2</v>
      </c>
      <c r="H35" s="33">
        <v>2</v>
      </c>
      <c r="I35" s="38" t="s">
        <v>236</v>
      </c>
      <c r="J35" s="18" t="s">
        <v>341</v>
      </c>
      <c r="K35" s="44" t="s">
        <v>346</v>
      </c>
    </row>
    <row r="36" spans="1:11">
      <c r="A36" s="95" t="s">
        <v>513</v>
      </c>
      <c r="B36" s="130"/>
      <c r="C36" s="86" t="s">
        <v>362</v>
      </c>
      <c r="D36" s="171" t="s">
        <v>14</v>
      </c>
      <c r="E36" s="172"/>
      <c r="F36" s="180" t="s">
        <v>381</v>
      </c>
      <c r="G36" s="33">
        <v>2</v>
      </c>
      <c r="H36" s="33">
        <v>2</v>
      </c>
      <c r="I36" s="38" t="s">
        <v>382</v>
      </c>
      <c r="J36" s="18" t="s">
        <v>341</v>
      </c>
      <c r="K36" s="44"/>
    </row>
    <row r="37" spans="1:11">
      <c r="A37" s="95" t="s">
        <v>513</v>
      </c>
      <c r="B37" s="130"/>
      <c r="C37" s="86" t="s">
        <v>362</v>
      </c>
      <c r="D37" s="171" t="s">
        <v>15</v>
      </c>
      <c r="E37" s="172"/>
      <c r="F37" s="173" t="s">
        <v>237</v>
      </c>
      <c r="G37" s="27">
        <v>1</v>
      </c>
      <c r="H37" s="27">
        <v>1</v>
      </c>
      <c r="I37" s="38" t="s">
        <v>238</v>
      </c>
      <c r="J37" s="18" t="s">
        <v>342</v>
      </c>
      <c r="K37" s="44" t="s">
        <v>346</v>
      </c>
    </row>
    <row r="38" spans="1:11">
      <c r="A38" s="95" t="s">
        <v>513</v>
      </c>
      <c r="B38" s="130"/>
      <c r="C38" s="86" t="s">
        <v>362</v>
      </c>
      <c r="D38" s="174" t="s">
        <v>16</v>
      </c>
      <c r="E38" s="175"/>
      <c r="F38" s="173" t="s">
        <v>239</v>
      </c>
      <c r="G38" s="34">
        <v>3</v>
      </c>
      <c r="H38" s="27">
        <v>1</v>
      </c>
      <c r="I38" s="38" t="s">
        <v>660</v>
      </c>
      <c r="J38" s="18" t="s">
        <v>342</v>
      </c>
      <c r="K38" s="44"/>
    </row>
    <row r="39" spans="1:11" ht="15.75" customHeight="1">
      <c r="A39" s="95" t="s">
        <v>513</v>
      </c>
      <c r="B39" s="130"/>
      <c r="C39" s="86" t="s">
        <v>362</v>
      </c>
      <c r="D39" s="171" t="s">
        <v>17</v>
      </c>
      <c r="E39" s="172"/>
      <c r="F39" s="173" t="s">
        <v>241</v>
      </c>
      <c r="G39" s="34">
        <v>3</v>
      </c>
      <c r="H39" s="33">
        <v>2</v>
      </c>
      <c r="I39" s="38" t="s">
        <v>242</v>
      </c>
      <c r="J39" s="18" t="s">
        <v>342</v>
      </c>
      <c r="K39" s="44" t="s">
        <v>346</v>
      </c>
    </row>
    <row r="40" spans="1:11" hidden="1">
      <c r="A40" s="94" t="s">
        <v>514</v>
      </c>
      <c r="B40" s="130"/>
      <c r="C40" s="86" t="s">
        <v>362</v>
      </c>
      <c r="D40" s="82" t="s">
        <v>772</v>
      </c>
      <c r="E40" s="172"/>
      <c r="F40" s="226" t="s">
        <v>773</v>
      </c>
      <c r="G40" s="34">
        <v>3</v>
      </c>
      <c r="H40" s="33">
        <v>2</v>
      </c>
      <c r="I40" s="38" t="s">
        <v>774</v>
      </c>
      <c r="J40" s="18" t="s">
        <v>342</v>
      </c>
      <c r="K40" s="44"/>
    </row>
    <row r="41" spans="1:11" ht="15" hidden="1" customHeight="1">
      <c r="A41" s="94" t="s">
        <v>514</v>
      </c>
      <c r="B41" s="130"/>
      <c r="C41" s="86" t="s">
        <v>362</v>
      </c>
      <c r="D41" s="171" t="s">
        <v>18</v>
      </c>
      <c r="E41" s="172"/>
      <c r="F41" s="173" t="s">
        <v>243</v>
      </c>
      <c r="G41" s="27">
        <v>1</v>
      </c>
      <c r="H41" s="33">
        <v>2</v>
      </c>
      <c r="I41" s="38" t="s">
        <v>244</v>
      </c>
      <c r="J41" s="18" t="s">
        <v>341</v>
      </c>
      <c r="K41" s="44"/>
    </row>
    <row r="42" spans="1:11">
      <c r="A42" s="95" t="s">
        <v>513</v>
      </c>
      <c r="B42" s="130"/>
      <c r="C42" s="86" t="s">
        <v>362</v>
      </c>
      <c r="D42" s="171" t="s">
        <v>19</v>
      </c>
      <c r="E42" s="172"/>
      <c r="F42" s="173" t="s">
        <v>560</v>
      </c>
      <c r="G42" s="34">
        <v>3</v>
      </c>
      <c r="H42" s="33">
        <v>2</v>
      </c>
      <c r="I42" s="92" t="s">
        <v>561</v>
      </c>
      <c r="J42" s="76">
        <v>1</v>
      </c>
      <c r="K42" s="44"/>
    </row>
    <row r="43" spans="1:11" hidden="1">
      <c r="A43" s="94" t="s">
        <v>514</v>
      </c>
      <c r="B43" s="130"/>
      <c r="C43" s="86" t="s">
        <v>362</v>
      </c>
      <c r="D43" s="171" t="s">
        <v>687</v>
      </c>
      <c r="E43" s="172"/>
      <c r="F43" s="173" t="s">
        <v>699</v>
      </c>
      <c r="G43" s="34">
        <v>3</v>
      </c>
      <c r="H43" s="33">
        <v>2</v>
      </c>
      <c r="I43" s="92" t="s">
        <v>700</v>
      </c>
      <c r="J43" s="76">
        <v>1</v>
      </c>
      <c r="K43" s="44"/>
    </row>
    <row r="44" spans="1:11" hidden="1">
      <c r="A44" s="94" t="s">
        <v>514</v>
      </c>
      <c r="B44" s="130"/>
      <c r="C44" s="86" t="s">
        <v>362</v>
      </c>
      <c r="D44" s="171" t="s">
        <v>20</v>
      </c>
      <c r="E44" s="172"/>
      <c r="F44" s="173" t="s">
        <v>245</v>
      </c>
      <c r="G44" s="27">
        <v>1</v>
      </c>
      <c r="H44" s="27">
        <v>1</v>
      </c>
      <c r="I44" s="38" t="s">
        <v>246</v>
      </c>
      <c r="J44" s="18" t="s">
        <v>343</v>
      </c>
      <c r="K44" s="44"/>
    </row>
    <row r="45" spans="1:11" hidden="1">
      <c r="A45" s="94" t="s">
        <v>514</v>
      </c>
      <c r="B45" s="130"/>
      <c r="C45" s="86" t="s">
        <v>362</v>
      </c>
      <c r="D45" s="82" t="s">
        <v>21</v>
      </c>
      <c r="F45" s="173" t="s">
        <v>247</v>
      </c>
      <c r="G45" s="33">
        <v>2</v>
      </c>
      <c r="H45" s="33">
        <v>2</v>
      </c>
      <c r="I45" s="38" t="s">
        <v>248</v>
      </c>
      <c r="J45" s="18" t="s">
        <v>342</v>
      </c>
      <c r="K45" s="44"/>
    </row>
    <row r="46" spans="1:11">
      <c r="A46" s="95" t="s">
        <v>513</v>
      </c>
      <c r="B46" s="130"/>
      <c r="C46" s="86" t="s">
        <v>362</v>
      </c>
      <c r="D46" s="171" t="s">
        <v>22</v>
      </c>
      <c r="E46" s="172"/>
      <c r="F46" s="173" t="s">
        <v>249</v>
      </c>
      <c r="G46" s="34">
        <v>3</v>
      </c>
      <c r="H46" s="27">
        <v>1</v>
      </c>
      <c r="I46" s="38" t="s">
        <v>250</v>
      </c>
      <c r="J46" s="18">
        <v>2</v>
      </c>
      <c r="K46" s="44"/>
    </row>
    <row r="47" spans="1:11">
      <c r="A47" s="95" t="s">
        <v>513</v>
      </c>
      <c r="B47" s="130"/>
      <c r="C47" s="86" t="s">
        <v>362</v>
      </c>
      <c r="D47" s="171" t="s">
        <v>23</v>
      </c>
      <c r="E47" s="172"/>
      <c r="F47" s="173" t="s">
        <v>251</v>
      </c>
      <c r="G47" s="33">
        <v>2</v>
      </c>
      <c r="H47" s="27">
        <v>1</v>
      </c>
      <c r="I47" s="38" t="s">
        <v>252</v>
      </c>
      <c r="J47" s="18" t="s">
        <v>342</v>
      </c>
      <c r="K47" s="44"/>
    </row>
    <row r="48" spans="1:11">
      <c r="A48" s="95" t="s">
        <v>513</v>
      </c>
      <c r="B48" s="130"/>
      <c r="C48" s="86" t="s">
        <v>362</v>
      </c>
      <c r="D48" s="171" t="s">
        <v>24</v>
      </c>
      <c r="E48" s="172"/>
      <c r="F48" s="173" t="s">
        <v>253</v>
      </c>
      <c r="G48" s="27">
        <v>1</v>
      </c>
      <c r="H48" s="27">
        <v>1</v>
      </c>
      <c r="I48" s="304" t="s">
        <v>689</v>
      </c>
      <c r="J48" s="18" t="s">
        <v>342</v>
      </c>
      <c r="K48" s="44"/>
    </row>
    <row r="49" spans="1:11" hidden="1">
      <c r="A49" s="94" t="s">
        <v>514</v>
      </c>
      <c r="B49" s="130"/>
      <c r="C49" s="86" t="s">
        <v>362</v>
      </c>
      <c r="D49" s="171" t="s">
        <v>25</v>
      </c>
      <c r="E49" s="172"/>
      <c r="F49" s="173" t="s">
        <v>255</v>
      </c>
      <c r="G49" s="33">
        <v>2</v>
      </c>
      <c r="H49" s="33">
        <v>2</v>
      </c>
      <c r="I49" s="38" t="s">
        <v>256</v>
      </c>
      <c r="J49" s="18" t="s">
        <v>342</v>
      </c>
      <c r="K49" s="44" t="s">
        <v>346</v>
      </c>
    </row>
    <row r="50" spans="1:11">
      <c r="A50" s="95" t="s">
        <v>513</v>
      </c>
      <c r="B50" s="130"/>
      <c r="C50" s="86" t="s">
        <v>362</v>
      </c>
      <c r="D50" s="171" t="s">
        <v>26</v>
      </c>
      <c r="E50" s="172"/>
      <c r="F50" s="173" t="s">
        <v>257</v>
      </c>
      <c r="G50" s="27">
        <v>1</v>
      </c>
      <c r="H50" s="27">
        <v>1</v>
      </c>
      <c r="I50" s="38" t="s">
        <v>258</v>
      </c>
      <c r="J50" s="18" t="s">
        <v>342</v>
      </c>
      <c r="K50" s="44"/>
    </row>
    <row r="51" spans="1:11" hidden="1">
      <c r="A51" s="94" t="s">
        <v>514</v>
      </c>
      <c r="B51" s="130"/>
      <c r="C51" s="86" t="s">
        <v>362</v>
      </c>
      <c r="D51" s="171" t="s">
        <v>27</v>
      </c>
      <c r="E51" s="172"/>
      <c r="F51" s="173" t="s">
        <v>257</v>
      </c>
      <c r="G51" s="27">
        <v>1</v>
      </c>
      <c r="H51" s="33">
        <v>2</v>
      </c>
      <c r="I51" s="38" t="s">
        <v>390</v>
      </c>
      <c r="J51" s="18" t="s">
        <v>342</v>
      </c>
      <c r="K51" s="44"/>
    </row>
    <row r="52" spans="1:11">
      <c r="A52" s="95" t="s">
        <v>513</v>
      </c>
      <c r="B52" s="130"/>
      <c r="C52" s="86" t="s">
        <v>362</v>
      </c>
      <c r="D52" s="171" t="s">
        <v>28</v>
      </c>
      <c r="E52" s="172"/>
      <c r="F52" s="173" t="s">
        <v>259</v>
      </c>
      <c r="G52" s="27">
        <v>1</v>
      </c>
      <c r="H52" s="33">
        <v>2</v>
      </c>
      <c r="I52" s="38" t="s">
        <v>260</v>
      </c>
      <c r="J52" s="18" t="s">
        <v>341</v>
      </c>
      <c r="K52" s="44" t="s">
        <v>346</v>
      </c>
    </row>
    <row r="53" spans="1:11" hidden="1">
      <c r="A53" s="94" t="s">
        <v>514</v>
      </c>
      <c r="B53" s="130"/>
      <c r="C53" s="86" t="s">
        <v>362</v>
      </c>
      <c r="D53" s="171" t="s">
        <v>29</v>
      </c>
      <c r="E53" s="172"/>
      <c r="F53" s="173" t="s">
        <v>261</v>
      </c>
      <c r="G53" s="27">
        <v>1</v>
      </c>
      <c r="H53" s="27">
        <v>1</v>
      </c>
      <c r="I53" s="38" t="s">
        <v>262</v>
      </c>
      <c r="J53" s="18">
        <v>1</v>
      </c>
      <c r="K53" s="44"/>
    </row>
    <row r="54" spans="1:11" hidden="1">
      <c r="A54" s="94" t="s">
        <v>514</v>
      </c>
      <c r="B54" s="130"/>
      <c r="C54" s="86" t="s">
        <v>362</v>
      </c>
      <c r="D54" s="171" t="s">
        <v>30</v>
      </c>
      <c r="E54" s="172"/>
      <c r="F54" s="173" t="s">
        <v>263</v>
      </c>
      <c r="G54" s="27">
        <v>1</v>
      </c>
      <c r="H54" s="33">
        <v>2</v>
      </c>
      <c r="I54" s="38" t="s">
        <v>264</v>
      </c>
      <c r="J54" s="18">
        <v>1</v>
      </c>
      <c r="K54" s="44"/>
    </row>
    <row r="55" spans="1:11">
      <c r="A55" s="95" t="s">
        <v>513</v>
      </c>
      <c r="B55" s="130"/>
      <c r="C55" s="86" t="s">
        <v>362</v>
      </c>
      <c r="D55" s="171" t="s">
        <v>31</v>
      </c>
      <c r="E55" s="172"/>
      <c r="F55" s="173" t="s">
        <v>263</v>
      </c>
      <c r="G55" s="27">
        <v>1</v>
      </c>
      <c r="H55" s="27">
        <v>1</v>
      </c>
      <c r="I55" s="38" t="s">
        <v>265</v>
      </c>
      <c r="J55" s="18">
        <v>1</v>
      </c>
      <c r="K55" s="44"/>
    </row>
    <row r="56" spans="1:11">
      <c r="A56" s="95" t="s">
        <v>513</v>
      </c>
      <c r="B56" s="130"/>
      <c r="C56" s="86" t="s">
        <v>362</v>
      </c>
      <c r="D56" s="171" t="s">
        <v>32</v>
      </c>
      <c r="E56" s="172"/>
      <c r="F56" s="173" t="s">
        <v>266</v>
      </c>
      <c r="G56" s="27">
        <v>1</v>
      </c>
      <c r="H56" s="33">
        <v>2</v>
      </c>
      <c r="I56" s="38" t="s">
        <v>267</v>
      </c>
      <c r="J56" s="18">
        <v>2</v>
      </c>
      <c r="K56" s="44"/>
    </row>
    <row r="57" spans="1:11">
      <c r="A57" s="95" t="s">
        <v>513</v>
      </c>
      <c r="B57" s="130"/>
      <c r="C57" s="86" t="s">
        <v>362</v>
      </c>
      <c r="D57" s="171" t="s">
        <v>33</v>
      </c>
      <c r="E57" s="172"/>
      <c r="F57" s="173" t="s">
        <v>268</v>
      </c>
      <c r="G57" s="27">
        <v>1</v>
      </c>
      <c r="H57" s="33">
        <v>2</v>
      </c>
      <c r="I57" s="38" t="s">
        <v>269</v>
      </c>
      <c r="J57" s="18" t="s">
        <v>342</v>
      </c>
      <c r="K57" s="44"/>
    </row>
    <row r="58" spans="1:11">
      <c r="A58" s="95" t="s">
        <v>513</v>
      </c>
      <c r="B58" s="130"/>
      <c r="C58" s="86" t="s">
        <v>362</v>
      </c>
      <c r="D58" s="171" t="s">
        <v>34</v>
      </c>
      <c r="E58" s="172"/>
      <c r="F58" s="173" t="s">
        <v>270</v>
      </c>
      <c r="G58" s="34">
        <v>3</v>
      </c>
      <c r="H58" s="33">
        <v>2</v>
      </c>
      <c r="I58" s="38" t="s">
        <v>271</v>
      </c>
      <c r="J58" s="18" t="s">
        <v>342</v>
      </c>
      <c r="K58" s="44" t="s">
        <v>346</v>
      </c>
    </row>
    <row r="59" spans="1:11" hidden="1">
      <c r="A59" s="94" t="s">
        <v>514</v>
      </c>
      <c r="B59" s="130"/>
      <c r="C59" s="86" t="s">
        <v>362</v>
      </c>
      <c r="D59" s="171" t="s">
        <v>35</v>
      </c>
      <c r="E59" s="172"/>
      <c r="F59" s="173" t="s">
        <v>559</v>
      </c>
      <c r="G59" s="27">
        <v>1</v>
      </c>
      <c r="H59" s="75"/>
      <c r="I59" s="91" t="s">
        <v>398</v>
      </c>
      <c r="J59" s="18" t="s">
        <v>342</v>
      </c>
      <c r="K59" s="44"/>
    </row>
    <row r="60" spans="1:11" hidden="1">
      <c r="A60" s="94" t="s">
        <v>514</v>
      </c>
      <c r="B60" s="130"/>
      <c r="C60" s="86" t="s">
        <v>362</v>
      </c>
      <c r="D60" s="171" t="s">
        <v>36</v>
      </c>
      <c r="E60" s="172"/>
      <c r="F60" s="173" t="s">
        <v>272</v>
      </c>
      <c r="G60" s="27">
        <v>1</v>
      </c>
      <c r="H60" s="33">
        <v>2</v>
      </c>
      <c r="I60" s="304" t="s">
        <v>689</v>
      </c>
      <c r="J60" s="18" t="s">
        <v>342</v>
      </c>
      <c r="K60" s="44"/>
    </row>
    <row r="61" spans="1:11" hidden="1">
      <c r="A61" s="94" t="s">
        <v>514</v>
      </c>
      <c r="B61" s="130"/>
      <c r="C61" s="86" t="s">
        <v>362</v>
      </c>
      <c r="D61" s="171" t="s">
        <v>37</v>
      </c>
      <c r="E61" s="172"/>
      <c r="F61" s="173" t="s">
        <v>274</v>
      </c>
      <c r="G61" s="33">
        <v>2</v>
      </c>
      <c r="H61" s="27">
        <v>1</v>
      </c>
      <c r="I61" s="38" t="s">
        <v>275</v>
      </c>
      <c r="J61" s="18" t="s">
        <v>342</v>
      </c>
      <c r="K61" s="44"/>
    </row>
    <row r="62" spans="1:11" hidden="1">
      <c r="A62" s="94" t="s">
        <v>514</v>
      </c>
      <c r="B62" s="130"/>
      <c r="C62" s="86" t="s">
        <v>362</v>
      </c>
      <c r="D62" s="171" t="s">
        <v>38</v>
      </c>
      <c r="E62" s="172"/>
      <c r="F62" s="173" t="s">
        <v>276</v>
      </c>
      <c r="G62" s="33">
        <v>2</v>
      </c>
      <c r="H62" s="27">
        <v>1</v>
      </c>
      <c r="I62" s="38" t="s">
        <v>277</v>
      </c>
      <c r="J62" s="18" t="s">
        <v>342</v>
      </c>
      <c r="K62" s="44"/>
    </row>
    <row r="63" spans="1:11">
      <c r="A63" s="95" t="s">
        <v>513</v>
      </c>
      <c r="B63" s="130"/>
      <c r="C63" s="86" t="s">
        <v>362</v>
      </c>
      <c r="D63" s="171" t="s">
        <v>39</v>
      </c>
      <c r="E63" s="172"/>
      <c r="F63" s="173" t="s">
        <v>278</v>
      </c>
      <c r="G63" s="33">
        <v>2</v>
      </c>
      <c r="H63" s="27">
        <v>1</v>
      </c>
      <c r="I63" s="38" t="s">
        <v>279</v>
      </c>
      <c r="J63" s="18" t="s">
        <v>342</v>
      </c>
      <c r="K63" s="44" t="s">
        <v>346</v>
      </c>
    </row>
    <row r="64" spans="1:11">
      <c r="A64" s="95" t="s">
        <v>513</v>
      </c>
      <c r="B64" s="130"/>
      <c r="C64" s="86" t="s">
        <v>362</v>
      </c>
      <c r="D64" s="171" t="s">
        <v>40</v>
      </c>
      <c r="E64" s="172"/>
      <c r="F64" s="173" t="s">
        <v>280</v>
      </c>
      <c r="G64" s="27">
        <v>1</v>
      </c>
      <c r="H64" s="27">
        <v>1</v>
      </c>
      <c r="I64" s="38" t="s">
        <v>281</v>
      </c>
      <c r="J64" s="18" t="s">
        <v>342</v>
      </c>
      <c r="K64" s="44"/>
    </row>
    <row r="65" spans="1:11">
      <c r="A65" s="95" t="s">
        <v>513</v>
      </c>
      <c r="B65" s="130"/>
      <c r="C65" s="86" t="s">
        <v>362</v>
      </c>
      <c r="D65" s="171" t="s">
        <v>41</v>
      </c>
      <c r="E65" s="172"/>
      <c r="F65" s="173" t="s">
        <v>282</v>
      </c>
      <c r="G65" s="27">
        <v>1</v>
      </c>
      <c r="H65" s="33">
        <v>2</v>
      </c>
      <c r="I65" s="38" t="s">
        <v>283</v>
      </c>
      <c r="J65" s="18" t="s">
        <v>342</v>
      </c>
      <c r="K65" s="44" t="s">
        <v>346</v>
      </c>
    </row>
    <row r="66" spans="1:11">
      <c r="A66" s="95" t="s">
        <v>513</v>
      </c>
      <c r="B66" s="130"/>
      <c r="C66" s="86" t="s">
        <v>362</v>
      </c>
      <c r="D66" s="171" t="s">
        <v>42</v>
      </c>
      <c r="E66" s="172"/>
      <c r="F66" s="173" t="s">
        <v>284</v>
      </c>
      <c r="G66" s="34">
        <v>3</v>
      </c>
      <c r="H66" s="27">
        <v>1</v>
      </c>
      <c r="I66" s="38" t="s">
        <v>287</v>
      </c>
      <c r="J66" s="18">
        <v>1</v>
      </c>
      <c r="K66" s="44"/>
    </row>
    <row r="67" spans="1:11">
      <c r="A67" s="95" t="s">
        <v>513</v>
      </c>
      <c r="B67" s="130"/>
      <c r="C67" s="86" t="s">
        <v>362</v>
      </c>
      <c r="D67" s="171" t="s">
        <v>43</v>
      </c>
      <c r="E67" s="172"/>
      <c r="F67" s="173" t="s">
        <v>286</v>
      </c>
      <c r="G67" s="34">
        <v>3</v>
      </c>
      <c r="H67" s="33">
        <v>2</v>
      </c>
      <c r="I67" s="38" t="s">
        <v>285</v>
      </c>
      <c r="J67" s="18">
        <v>1</v>
      </c>
      <c r="K67" s="44"/>
    </row>
    <row r="68" spans="1:11">
      <c r="A68" s="95" t="s">
        <v>513</v>
      </c>
      <c r="B68" s="130"/>
      <c r="C68" s="86" t="s">
        <v>362</v>
      </c>
      <c r="D68" s="171" t="s">
        <v>44</v>
      </c>
      <c r="E68" s="172"/>
      <c r="F68" s="173" t="s">
        <v>288</v>
      </c>
      <c r="G68" s="27">
        <v>1</v>
      </c>
      <c r="H68" s="27">
        <v>1</v>
      </c>
      <c r="I68" s="38" t="s">
        <v>289</v>
      </c>
      <c r="J68" s="18" t="s">
        <v>342</v>
      </c>
      <c r="K68" s="44" t="s">
        <v>346</v>
      </c>
    </row>
    <row r="69" spans="1:11" hidden="1">
      <c r="A69" s="94" t="s">
        <v>514</v>
      </c>
      <c r="B69" s="130"/>
      <c r="C69" s="86" t="s">
        <v>362</v>
      </c>
      <c r="D69" s="171" t="s">
        <v>45</v>
      </c>
      <c r="E69" s="172"/>
      <c r="F69" s="173" t="s">
        <v>290</v>
      </c>
      <c r="G69" s="33">
        <v>2</v>
      </c>
      <c r="H69" s="34">
        <v>3</v>
      </c>
      <c r="I69" s="38" t="s">
        <v>291</v>
      </c>
      <c r="J69" s="18" t="s">
        <v>342</v>
      </c>
      <c r="K69" s="44" t="s">
        <v>346</v>
      </c>
    </row>
    <row r="70" spans="1:11" hidden="1">
      <c r="A70" s="94" t="s">
        <v>514</v>
      </c>
      <c r="B70" s="130"/>
      <c r="C70" s="86" t="s">
        <v>362</v>
      </c>
      <c r="D70" s="171" t="s">
        <v>46</v>
      </c>
      <c r="E70" s="172"/>
      <c r="F70" s="173" t="s">
        <v>292</v>
      </c>
      <c r="G70" s="34">
        <v>3</v>
      </c>
      <c r="H70" s="33">
        <v>2</v>
      </c>
      <c r="I70" s="38" t="s">
        <v>293</v>
      </c>
      <c r="J70" s="18" t="s">
        <v>342</v>
      </c>
      <c r="K70" s="44"/>
    </row>
    <row r="71" spans="1:11">
      <c r="A71" s="95" t="s">
        <v>513</v>
      </c>
      <c r="B71" s="130"/>
      <c r="C71" s="86" t="s">
        <v>362</v>
      </c>
      <c r="D71" s="171" t="s">
        <v>47</v>
      </c>
      <c r="E71" s="172"/>
      <c r="F71" s="173" t="s">
        <v>294</v>
      </c>
      <c r="G71" s="27">
        <v>1</v>
      </c>
      <c r="H71" s="27">
        <v>1</v>
      </c>
      <c r="I71" s="38" t="s">
        <v>295</v>
      </c>
      <c r="J71" s="18">
        <v>2</v>
      </c>
      <c r="K71" s="44" t="s">
        <v>346</v>
      </c>
    </row>
    <row r="72" spans="1:11">
      <c r="A72" s="95" t="s">
        <v>513</v>
      </c>
      <c r="B72" s="130"/>
      <c r="C72" s="86" t="s">
        <v>362</v>
      </c>
      <c r="D72" s="171" t="s">
        <v>48</v>
      </c>
      <c r="E72" s="172"/>
      <c r="F72" s="173" t="s">
        <v>296</v>
      </c>
      <c r="G72" s="27">
        <v>1</v>
      </c>
      <c r="H72" s="27">
        <v>1</v>
      </c>
      <c r="I72" s="38" t="s">
        <v>297</v>
      </c>
      <c r="J72" s="18">
        <v>2</v>
      </c>
      <c r="K72" s="44"/>
    </row>
    <row r="73" spans="1:11">
      <c r="A73" s="95" t="s">
        <v>513</v>
      </c>
      <c r="B73" s="130"/>
      <c r="C73" s="86" t="s">
        <v>362</v>
      </c>
      <c r="D73" s="171" t="s">
        <v>49</v>
      </c>
      <c r="E73" s="172"/>
      <c r="F73" s="173" t="s">
        <v>298</v>
      </c>
      <c r="G73" s="33">
        <v>2</v>
      </c>
      <c r="H73" s="27">
        <v>1</v>
      </c>
      <c r="I73" s="38" t="s">
        <v>299</v>
      </c>
      <c r="J73" s="18" t="s">
        <v>342</v>
      </c>
      <c r="K73" s="44"/>
    </row>
    <row r="74" spans="1:11" hidden="1">
      <c r="A74" s="94" t="s">
        <v>514</v>
      </c>
      <c r="B74" s="130"/>
      <c r="C74" s="86" t="s">
        <v>362</v>
      </c>
      <c r="D74" s="171" t="s">
        <v>50</v>
      </c>
      <c r="E74" s="172"/>
      <c r="F74" s="173" t="s">
        <v>399</v>
      </c>
      <c r="G74" s="34">
        <v>3</v>
      </c>
      <c r="H74" s="75"/>
      <c r="I74" s="38" t="s">
        <v>400</v>
      </c>
      <c r="J74" s="18">
        <v>1</v>
      </c>
      <c r="K74" s="44"/>
    </row>
    <row r="75" spans="1:11">
      <c r="A75" s="95" t="s">
        <v>513</v>
      </c>
      <c r="B75" s="130"/>
      <c r="C75" s="86" t="s">
        <v>362</v>
      </c>
      <c r="D75" s="171" t="s">
        <v>51</v>
      </c>
      <c r="E75" s="172"/>
      <c r="F75" s="173" t="s">
        <v>300</v>
      </c>
      <c r="G75" s="33">
        <v>2</v>
      </c>
      <c r="H75" s="27">
        <v>1</v>
      </c>
      <c r="I75" s="38" t="s">
        <v>301</v>
      </c>
      <c r="J75" s="18" t="s">
        <v>342</v>
      </c>
      <c r="K75" s="44"/>
    </row>
    <row r="76" spans="1:11">
      <c r="A76" s="95" t="s">
        <v>513</v>
      </c>
      <c r="B76" s="130"/>
      <c r="C76" s="86" t="s">
        <v>362</v>
      </c>
      <c r="D76" s="171" t="s">
        <v>52</v>
      </c>
      <c r="E76" s="172"/>
      <c r="F76" s="181" t="s">
        <v>401</v>
      </c>
      <c r="G76" s="33">
        <v>2</v>
      </c>
      <c r="H76" s="33">
        <v>2</v>
      </c>
      <c r="I76" s="38" t="s">
        <v>402</v>
      </c>
      <c r="J76" s="18" t="s">
        <v>341</v>
      </c>
      <c r="K76" s="44" t="s">
        <v>346</v>
      </c>
    </row>
    <row r="77" spans="1:11" hidden="1">
      <c r="A77" s="94" t="s">
        <v>514</v>
      </c>
      <c r="B77" s="130"/>
      <c r="C77" s="86" t="s">
        <v>362</v>
      </c>
      <c r="D77" s="171" t="s">
        <v>53</v>
      </c>
      <c r="E77" s="172"/>
      <c r="F77" s="173" t="s">
        <v>302</v>
      </c>
      <c r="G77" s="34">
        <v>3</v>
      </c>
      <c r="H77" s="33">
        <v>2</v>
      </c>
      <c r="I77" s="38" t="s">
        <v>303</v>
      </c>
      <c r="J77" s="18">
        <v>2</v>
      </c>
      <c r="K77" s="44"/>
    </row>
    <row r="78" spans="1:11">
      <c r="A78" s="95" t="s">
        <v>513</v>
      </c>
      <c r="B78" s="130"/>
      <c r="C78" s="86" t="s">
        <v>362</v>
      </c>
      <c r="D78" s="171" t="s">
        <v>54</v>
      </c>
      <c r="E78" s="172"/>
      <c r="F78" s="173" t="s">
        <v>730</v>
      </c>
      <c r="G78" s="34">
        <v>3</v>
      </c>
      <c r="H78" s="33">
        <v>2</v>
      </c>
      <c r="I78" s="38" t="s">
        <v>736</v>
      </c>
      <c r="J78" s="18">
        <v>2</v>
      </c>
      <c r="K78" s="44"/>
    </row>
    <row r="79" spans="1:11">
      <c r="A79" s="95" t="s">
        <v>513</v>
      </c>
      <c r="B79" s="130"/>
      <c r="C79" s="86" t="s">
        <v>362</v>
      </c>
      <c r="D79" s="171" t="s">
        <v>55</v>
      </c>
      <c r="E79" s="172"/>
      <c r="F79" s="173" t="s">
        <v>304</v>
      </c>
      <c r="G79" s="27">
        <v>1</v>
      </c>
      <c r="H79" s="33">
        <v>2</v>
      </c>
      <c r="I79" s="38" t="s">
        <v>305</v>
      </c>
      <c r="J79" s="18">
        <v>2</v>
      </c>
      <c r="K79" s="44" t="s">
        <v>346</v>
      </c>
    </row>
    <row r="80" spans="1:11" hidden="1">
      <c r="A80" s="94" t="s">
        <v>514</v>
      </c>
      <c r="B80" s="130"/>
      <c r="C80" s="86" t="s">
        <v>362</v>
      </c>
      <c r="D80" s="171" t="s">
        <v>56</v>
      </c>
      <c r="E80" s="172"/>
      <c r="F80" s="173" t="s">
        <v>306</v>
      </c>
      <c r="G80" s="27">
        <v>1</v>
      </c>
      <c r="H80" s="27">
        <v>1</v>
      </c>
      <c r="I80" s="38" t="s">
        <v>307</v>
      </c>
      <c r="J80" s="18">
        <v>2</v>
      </c>
      <c r="K80" s="44" t="s">
        <v>346</v>
      </c>
    </row>
    <row r="81" spans="1:11">
      <c r="A81" s="95" t="s">
        <v>513</v>
      </c>
      <c r="B81" s="130"/>
      <c r="C81" s="86" t="s">
        <v>362</v>
      </c>
      <c r="D81" s="171" t="s">
        <v>57</v>
      </c>
      <c r="E81" s="172"/>
      <c r="F81" s="173" t="s">
        <v>308</v>
      </c>
      <c r="G81" s="27">
        <v>1</v>
      </c>
      <c r="H81" s="27">
        <v>1</v>
      </c>
      <c r="I81" s="38" t="s">
        <v>309</v>
      </c>
      <c r="J81" s="18">
        <v>2</v>
      </c>
      <c r="K81" s="44" t="s">
        <v>346</v>
      </c>
    </row>
    <row r="82" spans="1:11">
      <c r="A82" s="95" t="s">
        <v>513</v>
      </c>
      <c r="B82" s="130"/>
      <c r="C82" s="86" t="s">
        <v>362</v>
      </c>
      <c r="D82" s="171" t="s">
        <v>58</v>
      </c>
      <c r="E82" s="172"/>
      <c r="F82" s="173" t="s">
        <v>310</v>
      </c>
      <c r="G82" s="34">
        <v>3</v>
      </c>
      <c r="H82" s="33">
        <v>2</v>
      </c>
      <c r="I82" s="38" t="s">
        <v>311</v>
      </c>
      <c r="J82" s="18" t="s">
        <v>342</v>
      </c>
      <c r="K82" s="44" t="s">
        <v>346</v>
      </c>
    </row>
    <row r="83" spans="1:11">
      <c r="A83" s="95" t="s">
        <v>513</v>
      </c>
      <c r="B83" s="130"/>
      <c r="C83" s="86" t="s">
        <v>362</v>
      </c>
      <c r="D83" s="172" t="s">
        <v>641</v>
      </c>
      <c r="E83" s="172"/>
      <c r="F83" s="173" t="s">
        <v>645</v>
      </c>
      <c r="G83" s="34">
        <v>3</v>
      </c>
      <c r="H83" s="33">
        <v>2</v>
      </c>
      <c r="I83" s="216" t="s">
        <v>646</v>
      </c>
      <c r="J83" s="18">
        <v>1</v>
      </c>
      <c r="K83" s="44"/>
    </row>
    <row r="84" spans="1:11" hidden="1">
      <c r="A84" s="94" t="s">
        <v>514</v>
      </c>
      <c r="B84" s="130"/>
      <c r="C84" s="86" t="s">
        <v>362</v>
      </c>
      <c r="D84" s="171" t="s">
        <v>59</v>
      </c>
      <c r="E84" s="172"/>
      <c r="F84" s="173" t="s">
        <v>312</v>
      </c>
      <c r="G84" s="34">
        <v>3</v>
      </c>
      <c r="H84" s="27">
        <v>1</v>
      </c>
      <c r="I84" s="38" t="s">
        <v>313</v>
      </c>
      <c r="J84" s="18">
        <v>1</v>
      </c>
      <c r="K84" s="44"/>
    </row>
    <row r="85" spans="1:11" hidden="1">
      <c r="A85" s="94" t="s">
        <v>514</v>
      </c>
      <c r="B85" s="130"/>
      <c r="C85" s="86" t="s">
        <v>362</v>
      </c>
      <c r="D85" s="171" t="s">
        <v>60</v>
      </c>
      <c r="E85" s="172"/>
      <c r="F85" s="173" t="s">
        <v>314</v>
      </c>
      <c r="G85" s="33">
        <v>2</v>
      </c>
      <c r="H85" s="33">
        <v>2</v>
      </c>
      <c r="I85" s="38" t="s">
        <v>315</v>
      </c>
      <c r="J85" s="18" t="s">
        <v>341</v>
      </c>
      <c r="K85" s="44" t="s">
        <v>346</v>
      </c>
    </row>
    <row r="86" spans="1:11">
      <c r="A86" s="95" t="s">
        <v>513</v>
      </c>
      <c r="B86" s="130"/>
      <c r="C86" s="86" t="s">
        <v>362</v>
      </c>
      <c r="D86" s="171" t="s">
        <v>61</v>
      </c>
      <c r="E86" s="172"/>
      <c r="F86" s="173" t="s">
        <v>316</v>
      </c>
      <c r="G86" s="33">
        <v>2</v>
      </c>
      <c r="H86" s="33">
        <v>2</v>
      </c>
      <c r="I86" s="38" t="s">
        <v>317</v>
      </c>
      <c r="J86" s="18">
        <v>2</v>
      </c>
      <c r="K86" s="44"/>
    </row>
    <row r="87" spans="1:11">
      <c r="A87" s="95" t="s">
        <v>513</v>
      </c>
      <c r="B87" s="130"/>
      <c r="C87" s="86" t="s">
        <v>362</v>
      </c>
      <c r="D87" s="171" t="s">
        <v>62</v>
      </c>
      <c r="E87" s="172"/>
      <c r="F87" s="173" t="s">
        <v>318</v>
      </c>
      <c r="G87" s="33">
        <v>2</v>
      </c>
      <c r="H87" s="33">
        <v>2</v>
      </c>
      <c r="I87" s="38" t="s">
        <v>319</v>
      </c>
      <c r="J87" s="18" t="s">
        <v>342</v>
      </c>
      <c r="K87" s="44" t="s">
        <v>346</v>
      </c>
    </row>
    <row r="88" spans="1:11" ht="15" customHeight="1">
      <c r="A88" s="43"/>
      <c r="B88" s="130"/>
      <c r="C88" s="86" t="s">
        <v>362</v>
      </c>
      <c r="D88" s="53" t="s">
        <v>562</v>
      </c>
      <c r="E88" s="159"/>
      <c r="F88" s="36"/>
    </row>
    <row r="89" spans="1:11" ht="15" customHeight="1">
      <c r="A89" s="43"/>
      <c r="B89" s="131"/>
      <c r="F89" s="36"/>
    </row>
    <row r="90" spans="1:11" ht="15" customHeight="1">
      <c r="A90" s="43"/>
      <c r="B90" s="401" t="s">
        <v>649</v>
      </c>
      <c r="C90" s="401"/>
      <c r="D90" s="401"/>
      <c r="E90" s="401"/>
      <c r="F90" s="401"/>
      <c r="G90" s="401"/>
      <c r="H90" s="401"/>
    </row>
    <row r="91" spans="1:11" ht="15" customHeight="1">
      <c r="A91" s="43"/>
      <c r="B91" s="402"/>
      <c r="C91" s="402"/>
      <c r="D91" s="402"/>
      <c r="E91" s="402"/>
      <c r="F91" s="402"/>
      <c r="G91" s="402"/>
      <c r="H91" s="402"/>
    </row>
    <row r="92" spans="1:11" ht="15" customHeight="1">
      <c r="A92" s="43"/>
      <c r="B92" s="410" t="s">
        <v>347</v>
      </c>
      <c r="C92" s="411"/>
      <c r="D92" s="393" t="s">
        <v>632</v>
      </c>
      <c r="E92" s="405"/>
      <c r="F92" s="406"/>
      <c r="G92" s="210" t="s">
        <v>571</v>
      </c>
      <c r="H92" s="210" t="s">
        <v>376</v>
      </c>
      <c r="I92" s="395" t="s">
        <v>637</v>
      </c>
      <c r="J92" s="391" t="s">
        <v>344</v>
      </c>
      <c r="K92" s="391" t="s">
        <v>345</v>
      </c>
    </row>
    <row r="93" spans="1:11" ht="15" customHeight="1">
      <c r="A93" s="43"/>
      <c r="B93" s="412"/>
      <c r="C93" s="413"/>
      <c r="D93" s="394"/>
      <c r="E93" s="407"/>
      <c r="F93" s="408"/>
      <c r="G93" s="211" t="s">
        <v>375</v>
      </c>
      <c r="H93" s="211" t="s">
        <v>377</v>
      </c>
      <c r="I93" s="396"/>
      <c r="J93" s="392"/>
      <c r="K93" s="392"/>
    </row>
    <row r="94" spans="1:11" ht="15" customHeight="1">
      <c r="A94" s="95" t="s">
        <v>513</v>
      </c>
      <c r="B94" s="128"/>
      <c r="C94" s="86" t="s">
        <v>653</v>
      </c>
      <c r="D94" s="171" t="s">
        <v>693</v>
      </c>
      <c r="E94" s="172"/>
      <c r="F94" s="305" t="s">
        <v>272</v>
      </c>
      <c r="G94" s="33">
        <v>2</v>
      </c>
      <c r="H94" s="27">
        <v>1</v>
      </c>
      <c r="I94" s="228" t="s">
        <v>273</v>
      </c>
      <c r="J94" s="18">
        <v>1</v>
      </c>
      <c r="K94" s="44"/>
    </row>
    <row r="95" spans="1:11" ht="15" customHeight="1">
      <c r="A95" s="95" t="s">
        <v>513</v>
      </c>
      <c r="B95" s="128"/>
      <c r="C95" s="86" t="s">
        <v>653</v>
      </c>
      <c r="D95" s="171" t="s">
        <v>694</v>
      </c>
      <c r="E95" s="172"/>
      <c r="F95" s="305" t="s">
        <v>276</v>
      </c>
      <c r="G95" s="33">
        <v>2</v>
      </c>
      <c r="H95" s="27">
        <v>1</v>
      </c>
      <c r="I95" s="228" t="s">
        <v>277</v>
      </c>
      <c r="J95" s="18">
        <v>1</v>
      </c>
      <c r="K95" s="44"/>
    </row>
    <row r="96" spans="1:11" ht="15" customHeight="1">
      <c r="A96" s="95" t="s">
        <v>513</v>
      </c>
      <c r="B96" s="128"/>
      <c r="C96" s="86" t="s">
        <v>653</v>
      </c>
      <c r="D96" s="171" t="s">
        <v>695</v>
      </c>
      <c r="E96" s="172"/>
      <c r="F96" s="305" t="s">
        <v>274</v>
      </c>
      <c r="G96" s="33">
        <v>2</v>
      </c>
      <c r="H96" s="27">
        <v>1</v>
      </c>
      <c r="I96" s="228" t="s">
        <v>698</v>
      </c>
      <c r="J96" s="18">
        <v>1</v>
      </c>
      <c r="K96" s="44"/>
    </row>
    <row r="97" spans="1:12" ht="15" hidden="1" customHeight="1">
      <c r="A97" s="94" t="s">
        <v>514</v>
      </c>
      <c r="B97" s="128"/>
      <c r="C97" s="86" t="s">
        <v>653</v>
      </c>
      <c r="D97" s="171" t="s">
        <v>692</v>
      </c>
      <c r="E97" s="172"/>
      <c r="F97" s="305" t="s">
        <v>696</v>
      </c>
      <c r="G97" s="33">
        <v>2</v>
      </c>
      <c r="H97" s="33">
        <v>2</v>
      </c>
      <c r="I97" s="228" t="s">
        <v>697</v>
      </c>
      <c r="J97" s="18">
        <v>1</v>
      </c>
      <c r="K97" s="44"/>
    </row>
    <row r="98" spans="1:12" ht="15" hidden="1" customHeight="1">
      <c r="A98" s="94" t="s">
        <v>514</v>
      </c>
      <c r="B98" s="130"/>
      <c r="C98" s="86" t="s">
        <v>653</v>
      </c>
      <c r="D98" s="171" t="s">
        <v>722</v>
      </c>
      <c r="E98" s="172"/>
      <c r="F98" s="270" t="s">
        <v>691</v>
      </c>
      <c r="G98" s="33">
        <v>2</v>
      </c>
      <c r="H98" s="27">
        <v>1</v>
      </c>
      <c r="I98" s="228" t="s">
        <v>690</v>
      </c>
      <c r="J98" s="18">
        <v>1</v>
      </c>
      <c r="K98" s="44"/>
    </row>
    <row r="99" spans="1:12" ht="15" hidden="1" customHeight="1">
      <c r="A99" s="94" t="s">
        <v>514</v>
      </c>
      <c r="B99" s="128"/>
      <c r="C99" s="86" t="s">
        <v>653</v>
      </c>
      <c r="D99" s="171" t="s">
        <v>756</v>
      </c>
      <c r="E99" s="278"/>
      <c r="F99" s="173" t="s">
        <v>665</v>
      </c>
      <c r="G99" s="33">
        <v>2</v>
      </c>
      <c r="H99" s="33">
        <v>2</v>
      </c>
      <c r="I99" s="228" t="s">
        <v>757</v>
      </c>
      <c r="J99" s="18">
        <v>1</v>
      </c>
      <c r="K99" s="18"/>
      <c r="L99" s="334"/>
    </row>
    <row r="100" spans="1:12" ht="15" hidden="1" customHeight="1">
      <c r="A100" s="94" t="s">
        <v>514</v>
      </c>
      <c r="B100" s="130"/>
      <c r="C100" s="86" t="s">
        <v>653</v>
      </c>
      <c r="D100" s="171" t="s">
        <v>650</v>
      </c>
      <c r="E100" s="172"/>
      <c r="F100" s="173" t="s">
        <v>665</v>
      </c>
      <c r="G100" s="33">
        <v>2</v>
      </c>
      <c r="H100" s="27">
        <v>1</v>
      </c>
      <c r="I100" s="228" t="s">
        <v>666</v>
      </c>
      <c r="J100" s="18">
        <v>1</v>
      </c>
      <c r="K100" s="44"/>
    </row>
    <row r="101" spans="1:12" ht="15" hidden="1" customHeight="1">
      <c r="A101" s="94" t="s">
        <v>514</v>
      </c>
      <c r="B101" s="130"/>
      <c r="C101" s="86" t="s">
        <v>653</v>
      </c>
      <c r="D101" s="171" t="s">
        <v>651</v>
      </c>
      <c r="E101" s="172"/>
      <c r="F101" s="173" t="s">
        <v>665</v>
      </c>
      <c r="G101" s="33">
        <v>2</v>
      </c>
      <c r="H101" s="27">
        <v>1</v>
      </c>
      <c r="I101" s="228" t="s">
        <v>667</v>
      </c>
      <c r="J101" s="18">
        <v>1</v>
      </c>
      <c r="K101" s="44"/>
    </row>
    <row r="102" spans="1:12" ht="15" hidden="1" customHeight="1">
      <c r="A102" s="94" t="s">
        <v>514</v>
      </c>
      <c r="B102" s="130"/>
      <c r="C102" s="86" t="s">
        <v>653</v>
      </c>
      <c r="D102" s="171" t="s">
        <v>652</v>
      </c>
      <c r="E102" s="172"/>
      <c r="F102" s="173" t="s">
        <v>665</v>
      </c>
      <c r="G102" s="33">
        <v>2</v>
      </c>
      <c r="H102" s="27">
        <v>1</v>
      </c>
      <c r="I102" s="228" t="s">
        <v>668</v>
      </c>
      <c r="J102" s="18">
        <v>1</v>
      </c>
      <c r="K102" s="44"/>
    </row>
    <row r="103" spans="1:12" ht="15" customHeight="1">
      <c r="A103" s="95" t="s">
        <v>513</v>
      </c>
      <c r="B103" s="130"/>
      <c r="C103" s="86" t="s">
        <v>653</v>
      </c>
      <c r="D103" s="171" t="s">
        <v>798</v>
      </c>
      <c r="E103" s="172"/>
      <c r="F103" s="365" t="s">
        <v>799</v>
      </c>
      <c r="G103" s="33">
        <v>2</v>
      </c>
      <c r="H103" s="27">
        <v>1</v>
      </c>
      <c r="I103" s="228" t="s">
        <v>801</v>
      </c>
      <c r="J103" s="18">
        <v>1</v>
      </c>
      <c r="K103" s="44"/>
    </row>
    <row r="104" spans="1:12" ht="15" hidden="1" customHeight="1">
      <c r="A104" s="94" t="s">
        <v>514</v>
      </c>
      <c r="B104" s="130"/>
      <c r="C104" s="86" t="s">
        <v>653</v>
      </c>
      <c r="D104" s="171" t="s">
        <v>724</v>
      </c>
      <c r="E104" s="172"/>
      <c r="F104" s="173"/>
      <c r="G104" s="33">
        <v>2</v>
      </c>
      <c r="H104" s="27">
        <v>1</v>
      </c>
      <c r="I104" s="228" t="s">
        <v>725</v>
      </c>
      <c r="J104" s="18">
        <v>1</v>
      </c>
      <c r="K104" s="44"/>
    </row>
    <row r="105" spans="1:12" ht="15" customHeight="1">
      <c r="A105" s="43"/>
      <c r="B105" s="130"/>
      <c r="C105" s="86" t="s">
        <v>653</v>
      </c>
      <c r="D105" s="53" t="s">
        <v>562</v>
      </c>
      <c r="F105" s="36"/>
    </row>
    <row r="106" spans="1:12" ht="15" customHeight="1">
      <c r="A106" s="43"/>
      <c r="B106" s="131"/>
      <c r="F106" s="36"/>
    </row>
    <row r="107" spans="1:12" ht="15" customHeight="1">
      <c r="A107" s="156"/>
      <c r="B107" s="401" t="s">
        <v>359</v>
      </c>
      <c r="C107" s="401"/>
      <c r="D107" s="401"/>
      <c r="E107" s="401"/>
      <c r="F107" s="401"/>
      <c r="G107" s="401"/>
      <c r="H107" s="401"/>
    </row>
    <row r="108" spans="1:12" ht="15" customHeight="1">
      <c r="A108" s="157"/>
      <c r="B108" s="402"/>
      <c r="C108" s="402"/>
      <c r="D108" s="402"/>
      <c r="E108" s="402"/>
      <c r="F108" s="402"/>
      <c r="G108" s="402"/>
      <c r="H108" s="402"/>
    </row>
    <row r="109" spans="1:12">
      <c r="A109" s="97" t="s">
        <v>592</v>
      </c>
      <c r="B109" s="410" t="s">
        <v>347</v>
      </c>
      <c r="C109" s="411"/>
      <c r="D109" s="393" t="s">
        <v>632</v>
      </c>
      <c r="E109" s="405"/>
      <c r="F109" s="406"/>
      <c r="G109" s="210" t="s">
        <v>571</v>
      </c>
      <c r="H109" s="210" t="s">
        <v>376</v>
      </c>
      <c r="I109" s="395" t="s">
        <v>638</v>
      </c>
      <c r="J109" s="391" t="s">
        <v>344</v>
      </c>
      <c r="K109" s="391" t="s">
        <v>345</v>
      </c>
    </row>
    <row r="110" spans="1:12">
      <c r="A110" s="79" t="s">
        <v>591</v>
      </c>
      <c r="B110" s="412"/>
      <c r="C110" s="413"/>
      <c r="D110" s="394"/>
      <c r="E110" s="407"/>
      <c r="F110" s="408"/>
      <c r="G110" s="211" t="s">
        <v>375</v>
      </c>
      <c r="H110" s="211" t="s">
        <v>377</v>
      </c>
      <c r="I110" s="396"/>
      <c r="J110" s="392"/>
      <c r="K110" s="392"/>
    </row>
    <row r="111" spans="1:12">
      <c r="A111" s="77"/>
      <c r="B111" s="130"/>
      <c r="C111" s="86" t="s">
        <v>363</v>
      </c>
      <c r="D111" s="99" t="s">
        <v>372</v>
      </c>
      <c r="E111" s="170"/>
      <c r="F111" s="86"/>
      <c r="G111" s="77"/>
      <c r="H111" s="77"/>
      <c r="I111" s="89" t="s">
        <v>589</v>
      </c>
      <c r="J111" s="78" t="s">
        <v>343</v>
      </c>
      <c r="K111" s="77"/>
    </row>
    <row r="112" spans="1:12">
      <c r="A112" s="75"/>
      <c r="B112" s="130"/>
      <c r="C112" s="86" t="s">
        <v>363</v>
      </c>
      <c r="D112" s="99" t="s">
        <v>373</v>
      </c>
      <c r="E112" s="170"/>
      <c r="F112" s="86"/>
      <c r="G112" s="75"/>
      <c r="H112" s="75"/>
      <c r="I112" s="90" t="s">
        <v>590</v>
      </c>
      <c r="J112" s="76">
        <v>1</v>
      </c>
      <c r="K112" s="75"/>
    </row>
    <row r="113" spans="1:11">
      <c r="A113" s="75"/>
      <c r="B113" s="130"/>
      <c r="C113" s="86" t="s">
        <v>363</v>
      </c>
      <c r="D113" s="99" t="s">
        <v>570</v>
      </c>
      <c r="E113" s="170"/>
      <c r="F113" s="86"/>
      <c r="G113" s="75"/>
      <c r="H113" s="75"/>
      <c r="I113" s="90" t="s">
        <v>663</v>
      </c>
      <c r="J113" s="76" t="s">
        <v>341</v>
      </c>
      <c r="K113" s="75"/>
    </row>
    <row r="114" spans="1:11">
      <c r="A114" s="375" t="s">
        <v>513</v>
      </c>
      <c r="B114" s="130"/>
      <c r="C114" s="86" t="s">
        <v>363</v>
      </c>
      <c r="D114" s="171" t="s">
        <v>7</v>
      </c>
      <c r="E114" s="172"/>
      <c r="F114" s="173" t="s">
        <v>223</v>
      </c>
      <c r="G114" s="33">
        <v>2</v>
      </c>
      <c r="H114" s="33">
        <v>2</v>
      </c>
      <c r="I114" s="29" t="s">
        <v>224</v>
      </c>
      <c r="J114" s="18" t="s">
        <v>341</v>
      </c>
      <c r="K114" s="44"/>
    </row>
    <row r="115" spans="1:11">
      <c r="A115" s="95" t="s">
        <v>513</v>
      </c>
      <c r="B115" s="128"/>
      <c r="C115" s="221" t="s">
        <v>363</v>
      </c>
      <c r="D115" s="371" t="s">
        <v>138</v>
      </c>
      <c r="E115" s="372"/>
      <c r="F115" s="373" t="s">
        <v>383</v>
      </c>
      <c r="G115" s="33">
        <v>2</v>
      </c>
      <c r="H115" s="33">
        <v>2</v>
      </c>
      <c r="I115" s="374" t="s">
        <v>384</v>
      </c>
      <c r="J115" s="370" t="s">
        <v>341</v>
      </c>
      <c r="K115" s="79"/>
    </row>
    <row r="116" spans="1:11">
      <c r="A116" s="95" t="s">
        <v>513</v>
      </c>
      <c r="B116" s="130"/>
      <c r="C116" s="86" t="s">
        <v>363</v>
      </c>
      <c r="D116" s="174" t="s">
        <v>8</v>
      </c>
      <c r="E116" s="175"/>
      <c r="F116" s="173" t="s">
        <v>225</v>
      </c>
      <c r="G116" s="27">
        <v>1</v>
      </c>
      <c r="H116" s="27">
        <v>1</v>
      </c>
      <c r="I116" s="29" t="s">
        <v>226</v>
      </c>
      <c r="J116" s="18" t="s">
        <v>342</v>
      </c>
      <c r="K116" s="44"/>
    </row>
    <row r="117" spans="1:11">
      <c r="A117" s="95" t="s">
        <v>513</v>
      </c>
      <c r="B117" s="130"/>
      <c r="C117" s="86" t="s">
        <v>363</v>
      </c>
      <c r="D117" s="176" t="s">
        <v>9</v>
      </c>
      <c r="E117" s="177"/>
      <c r="F117" s="173" t="s">
        <v>227</v>
      </c>
      <c r="G117" s="33">
        <v>2</v>
      </c>
      <c r="H117" s="27">
        <v>1</v>
      </c>
      <c r="I117" s="29" t="s">
        <v>228</v>
      </c>
      <c r="J117" s="18" t="s">
        <v>342</v>
      </c>
      <c r="K117" s="44"/>
    </row>
    <row r="118" spans="1:11">
      <c r="A118" s="95" t="s">
        <v>513</v>
      </c>
      <c r="B118" s="130"/>
      <c r="C118" s="86" t="s">
        <v>363</v>
      </c>
      <c r="D118" s="171" t="s">
        <v>10</v>
      </c>
      <c r="E118" s="172"/>
      <c r="F118" s="173" t="s">
        <v>229</v>
      </c>
      <c r="G118" s="33">
        <v>2</v>
      </c>
      <c r="H118" s="33">
        <v>2</v>
      </c>
      <c r="I118" s="29" t="s">
        <v>230</v>
      </c>
      <c r="J118" s="18" t="s">
        <v>342</v>
      </c>
      <c r="K118" s="44"/>
    </row>
    <row r="119" spans="1:11">
      <c r="A119" s="95" t="s">
        <v>513</v>
      </c>
      <c r="B119" s="130"/>
      <c r="C119" s="86" t="s">
        <v>363</v>
      </c>
      <c r="D119" s="171" t="s">
        <v>11</v>
      </c>
      <c r="E119" s="172"/>
      <c r="F119" s="173" t="s">
        <v>231</v>
      </c>
      <c r="G119" s="33">
        <v>2</v>
      </c>
      <c r="H119" s="33">
        <v>2</v>
      </c>
      <c r="I119" s="29" t="s">
        <v>232</v>
      </c>
      <c r="J119" s="18" t="s">
        <v>342</v>
      </c>
      <c r="K119" s="44" t="s">
        <v>346</v>
      </c>
    </row>
    <row r="120" spans="1:11">
      <c r="A120" s="95" t="s">
        <v>513</v>
      </c>
      <c r="B120" s="130"/>
      <c r="C120" s="86" t="s">
        <v>363</v>
      </c>
      <c r="D120" s="171" t="s">
        <v>13</v>
      </c>
      <c r="E120" s="172"/>
      <c r="F120" s="173" t="s">
        <v>235</v>
      </c>
      <c r="G120" s="27">
        <v>1</v>
      </c>
      <c r="H120" s="33">
        <v>2</v>
      </c>
      <c r="I120" s="29" t="s">
        <v>236</v>
      </c>
      <c r="J120" s="18" t="s">
        <v>341</v>
      </c>
      <c r="K120" s="44" t="s">
        <v>346</v>
      </c>
    </row>
    <row r="121" spans="1:11" hidden="1">
      <c r="A121" s="94" t="s">
        <v>514</v>
      </c>
      <c r="B121" s="130"/>
      <c r="C121" s="86" t="s">
        <v>363</v>
      </c>
      <c r="D121" s="171" t="s">
        <v>14</v>
      </c>
      <c r="E121" s="172"/>
      <c r="F121" s="180" t="s">
        <v>381</v>
      </c>
      <c r="G121" s="33">
        <v>2</v>
      </c>
      <c r="H121" s="75"/>
      <c r="I121" s="29" t="s">
        <v>382</v>
      </c>
      <c r="J121" s="18" t="s">
        <v>341</v>
      </c>
      <c r="K121" s="44"/>
    </row>
    <row r="122" spans="1:11" hidden="1">
      <c r="A122" s="94" t="s">
        <v>514</v>
      </c>
      <c r="B122" s="130"/>
      <c r="C122" s="86" t="s">
        <v>363</v>
      </c>
      <c r="D122" s="171" t="s">
        <v>139</v>
      </c>
      <c r="E122" s="172"/>
      <c r="F122" s="180" t="s">
        <v>385</v>
      </c>
      <c r="G122" s="33">
        <v>2</v>
      </c>
      <c r="H122" s="33">
        <v>2</v>
      </c>
      <c r="I122" s="29" t="s">
        <v>386</v>
      </c>
      <c r="J122" s="18" t="s">
        <v>341</v>
      </c>
      <c r="K122" s="44"/>
    </row>
    <row r="123" spans="1:11">
      <c r="A123" s="95" t="s">
        <v>513</v>
      </c>
      <c r="B123" s="130"/>
      <c r="C123" s="86" t="s">
        <v>363</v>
      </c>
      <c r="D123" s="171" t="s">
        <v>15</v>
      </c>
      <c r="E123" s="172"/>
      <c r="F123" s="173" t="s">
        <v>237</v>
      </c>
      <c r="G123" s="27">
        <v>1</v>
      </c>
      <c r="H123" s="33">
        <v>2</v>
      </c>
      <c r="I123" s="29" t="s">
        <v>238</v>
      </c>
      <c r="J123" s="18" t="s">
        <v>342</v>
      </c>
      <c r="K123" s="44" t="s">
        <v>346</v>
      </c>
    </row>
    <row r="124" spans="1:11">
      <c r="A124" s="95" t="s">
        <v>513</v>
      </c>
      <c r="B124" s="130"/>
      <c r="C124" s="86" t="s">
        <v>363</v>
      </c>
      <c r="D124" s="174" t="s">
        <v>16</v>
      </c>
      <c r="E124" s="175"/>
      <c r="F124" s="173" t="s">
        <v>239</v>
      </c>
      <c r="G124" s="34">
        <v>3</v>
      </c>
      <c r="H124" s="33">
        <v>2</v>
      </c>
      <c r="I124" s="29" t="s">
        <v>240</v>
      </c>
      <c r="J124" s="18" t="s">
        <v>342</v>
      </c>
      <c r="K124" s="44"/>
    </row>
    <row r="125" spans="1:11">
      <c r="A125" s="95" t="s">
        <v>513</v>
      </c>
      <c r="B125" s="130"/>
      <c r="C125" s="86" t="s">
        <v>363</v>
      </c>
      <c r="D125" s="171" t="s">
        <v>17</v>
      </c>
      <c r="E125" s="51"/>
      <c r="F125" s="173" t="s">
        <v>241</v>
      </c>
      <c r="G125" s="34">
        <v>3</v>
      </c>
      <c r="H125" s="27">
        <v>1</v>
      </c>
      <c r="I125" s="29" t="s">
        <v>242</v>
      </c>
      <c r="J125" s="18" t="s">
        <v>342</v>
      </c>
      <c r="K125" s="44" t="s">
        <v>346</v>
      </c>
    </row>
    <row r="126" spans="1:11">
      <c r="A126" s="95" t="s">
        <v>513</v>
      </c>
      <c r="B126" s="130"/>
      <c r="C126" s="86" t="s">
        <v>363</v>
      </c>
      <c r="D126" s="172" t="s">
        <v>787</v>
      </c>
      <c r="E126" s="172"/>
      <c r="F126" s="173" t="s">
        <v>773</v>
      </c>
      <c r="G126" s="33">
        <v>2</v>
      </c>
      <c r="H126" s="27">
        <v>1</v>
      </c>
      <c r="I126" s="29" t="s">
        <v>788</v>
      </c>
      <c r="J126" s="18" t="s">
        <v>342</v>
      </c>
      <c r="K126" s="44"/>
    </row>
    <row r="127" spans="1:11" hidden="1">
      <c r="A127" s="94" t="s">
        <v>514</v>
      </c>
      <c r="B127" s="130"/>
      <c r="C127" s="86" t="s">
        <v>363</v>
      </c>
      <c r="D127" s="171" t="s">
        <v>18</v>
      </c>
      <c r="E127" s="353"/>
      <c r="F127" s="173" t="s">
        <v>243</v>
      </c>
      <c r="G127" s="27">
        <v>1</v>
      </c>
      <c r="H127" s="75"/>
      <c r="I127" s="29" t="s">
        <v>244</v>
      </c>
      <c r="J127" s="18" t="s">
        <v>341</v>
      </c>
      <c r="K127" s="44"/>
    </row>
    <row r="128" spans="1:11">
      <c r="A128" s="95" t="s">
        <v>513</v>
      </c>
      <c r="B128" s="130"/>
      <c r="C128" s="86" t="s">
        <v>363</v>
      </c>
      <c r="D128" s="171" t="s">
        <v>140</v>
      </c>
      <c r="E128" s="172"/>
      <c r="F128" s="180" t="s">
        <v>387</v>
      </c>
      <c r="G128" s="27">
        <v>1</v>
      </c>
      <c r="H128" s="33">
        <v>2</v>
      </c>
      <c r="I128" s="29" t="s">
        <v>388</v>
      </c>
      <c r="J128" s="18">
        <v>1</v>
      </c>
      <c r="K128" s="44"/>
    </row>
    <row r="129" spans="1:11" hidden="1">
      <c r="A129" s="94" t="s">
        <v>514</v>
      </c>
      <c r="B129" s="130"/>
      <c r="C129" s="86" t="s">
        <v>363</v>
      </c>
      <c r="D129" s="171" t="s">
        <v>20</v>
      </c>
      <c r="E129" s="172"/>
      <c r="F129" s="173" t="s">
        <v>245</v>
      </c>
      <c r="G129" s="27">
        <v>1</v>
      </c>
      <c r="H129" s="27">
        <v>1</v>
      </c>
      <c r="I129" s="29" t="s">
        <v>246</v>
      </c>
      <c r="J129" s="18" t="s">
        <v>343</v>
      </c>
      <c r="K129" s="44"/>
    </row>
    <row r="130" spans="1:11">
      <c r="A130" s="95" t="s">
        <v>513</v>
      </c>
      <c r="B130" s="130"/>
      <c r="C130" s="86" t="s">
        <v>363</v>
      </c>
      <c r="D130" s="171" t="s">
        <v>21</v>
      </c>
      <c r="E130" s="172"/>
      <c r="F130" s="173" t="s">
        <v>247</v>
      </c>
      <c r="G130" s="33">
        <v>2</v>
      </c>
      <c r="H130" s="27">
        <v>1</v>
      </c>
      <c r="I130" s="29" t="s">
        <v>248</v>
      </c>
      <c r="J130" s="18" t="s">
        <v>342</v>
      </c>
      <c r="K130" s="44"/>
    </row>
    <row r="131" spans="1:11">
      <c r="A131" s="95" t="s">
        <v>513</v>
      </c>
      <c r="B131" s="130"/>
      <c r="C131" s="86" t="s">
        <v>363</v>
      </c>
      <c r="D131" s="171" t="s">
        <v>705</v>
      </c>
      <c r="E131" s="172"/>
      <c r="F131" s="173" t="s">
        <v>706</v>
      </c>
      <c r="G131" s="33">
        <v>2</v>
      </c>
      <c r="H131" s="27">
        <v>1</v>
      </c>
      <c r="I131" s="29" t="s">
        <v>738</v>
      </c>
      <c r="J131" s="18">
        <v>1</v>
      </c>
      <c r="K131" s="44"/>
    </row>
    <row r="132" spans="1:11">
      <c r="A132" s="95" t="s">
        <v>513</v>
      </c>
      <c r="B132" s="130"/>
      <c r="C132" s="86" t="s">
        <v>363</v>
      </c>
      <c r="D132" s="171" t="s">
        <v>648</v>
      </c>
      <c r="E132" s="172"/>
      <c r="F132" s="173" t="s">
        <v>669</v>
      </c>
      <c r="G132" s="33">
        <v>2</v>
      </c>
      <c r="H132" s="27">
        <v>1</v>
      </c>
      <c r="I132" s="29" t="s">
        <v>676</v>
      </c>
      <c r="J132" s="18">
        <v>1</v>
      </c>
      <c r="K132" s="44"/>
    </row>
    <row r="133" spans="1:11">
      <c r="A133" s="95" t="s">
        <v>513</v>
      </c>
      <c r="B133" s="130"/>
      <c r="C133" s="86" t="s">
        <v>363</v>
      </c>
      <c r="D133" s="171" t="s">
        <v>22</v>
      </c>
      <c r="E133" s="172"/>
      <c r="F133" s="173" t="s">
        <v>249</v>
      </c>
      <c r="G133" s="34">
        <v>3</v>
      </c>
      <c r="H133" s="27">
        <v>1</v>
      </c>
      <c r="I133" s="29" t="s">
        <v>250</v>
      </c>
      <c r="J133" s="18">
        <v>2</v>
      </c>
      <c r="K133" s="44"/>
    </row>
    <row r="134" spans="1:11">
      <c r="A134" s="95" t="s">
        <v>513</v>
      </c>
      <c r="B134" s="130"/>
      <c r="C134" s="86" t="s">
        <v>363</v>
      </c>
      <c r="D134" s="171" t="s">
        <v>23</v>
      </c>
      <c r="E134" s="172"/>
      <c r="F134" s="173" t="s">
        <v>251</v>
      </c>
      <c r="G134" s="34">
        <v>3</v>
      </c>
      <c r="H134" s="33">
        <v>2</v>
      </c>
      <c r="I134" s="29" t="s">
        <v>252</v>
      </c>
      <c r="J134" s="18" t="s">
        <v>342</v>
      </c>
      <c r="K134" s="44"/>
    </row>
    <row r="135" spans="1:11">
      <c r="A135" s="95" t="s">
        <v>513</v>
      </c>
      <c r="B135" s="130"/>
      <c r="C135" s="86" t="s">
        <v>363</v>
      </c>
      <c r="D135" s="172" t="s">
        <v>758</v>
      </c>
      <c r="E135" s="172"/>
      <c r="F135" s="173" t="s">
        <v>759</v>
      </c>
      <c r="G135" s="34">
        <v>3</v>
      </c>
      <c r="H135" s="27">
        <v>1</v>
      </c>
      <c r="I135" s="29" t="s">
        <v>760</v>
      </c>
      <c r="J135" s="18">
        <v>1</v>
      </c>
      <c r="K135" s="44"/>
    </row>
    <row r="136" spans="1:11">
      <c r="A136" s="95" t="s">
        <v>513</v>
      </c>
      <c r="B136" s="130"/>
      <c r="C136" s="86" t="s">
        <v>363</v>
      </c>
      <c r="D136" s="82" t="s">
        <v>732</v>
      </c>
      <c r="E136" s="172"/>
      <c r="F136" s="173" t="s">
        <v>253</v>
      </c>
      <c r="G136" s="27">
        <v>1</v>
      </c>
      <c r="H136" s="27">
        <v>1</v>
      </c>
      <c r="I136" s="29" t="s">
        <v>737</v>
      </c>
      <c r="J136" s="18" t="s">
        <v>342</v>
      </c>
      <c r="K136" s="44"/>
    </row>
    <row r="137" spans="1:11">
      <c r="A137" s="95" t="s">
        <v>513</v>
      </c>
      <c r="B137" s="130"/>
      <c r="C137" s="86" t="s">
        <v>363</v>
      </c>
      <c r="D137" s="171" t="s">
        <v>24</v>
      </c>
      <c r="E137" s="172"/>
      <c r="F137" s="173" t="s">
        <v>253</v>
      </c>
      <c r="G137" s="27">
        <v>1</v>
      </c>
      <c r="H137" s="27">
        <v>1</v>
      </c>
      <c r="I137" s="29" t="s">
        <v>254</v>
      </c>
      <c r="J137" s="18" t="s">
        <v>342</v>
      </c>
      <c r="K137" s="44"/>
    </row>
    <row r="138" spans="1:11" hidden="1">
      <c r="A138" s="94" t="s">
        <v>514</v>
      </c>
      <c r="B138" s="130"/>
      <c r="C138" s="86" t="s">
        <v>363</v>
      </c>
      <c r="D138" s="171" t="s">
        <v>26</v>
      </c>
      <c r="E138" s="172"/>
      <c r="F138" s="173" t="s">
        <v>257</v>
      </c>
      <c r="G138" s="27">
        <v>1</v>
      </c>
      <c r="H138" s="33">
        <v>2</v>
      </c>
      <c r="I138" s="29" t="s">
        <v>258</v>
      </c>
      <c r="J138" s="18" t="s">
        <v>342</v>
      </c>
      <c r="K138" s="44"/>
    </row>
    <row r="139" spans="1:11" hidden="1">
      <c r="A139" s="94" t="s">
        <v>514</v>
      </c>
      <c r="B139" s="130"/>
      <c r="C139" s="86" t="s">
        <v>363</v>
      </c>
      <c r="D139" s="171" t="s">
        <v>27</v>
      </c>
      <c r="E139" s="172"/>
      <c r="F139" s="173" t="s">
        <v>257</v>
      </c>
      <c r="G139" s="27">
        <v>1</v>
      </c>
      <c r="H139" s="33">
        <v>2</v>
      </c>
      <c r="I139" s="29" t="s">
        <v>390</v>
      </c>
      <c r="J139" s="18" t="s">
        <v>342</v>
      </c>
      <c r="K139" s="44"/>
    </row>
    <row r="140" spans="1:11" hidden="1">
      <c r="A140" s="94" t="s">
        <v>514</v>
      </c>
      <c r="B140" s="130"/>
      <c r="C140" s="86" t="s">
        <v>363</v>
      </c>
      <c r="D140" s="171" t="s">
        <v>141</v>
      </c>
      <c r="E140" s="172"/>
      <c r="F140" s="173" t="s">
        <v>257</v>
      </c>
      <c r="G140" s="27">
        <v>1</v>
      </c>
      <c r="H140" s="27">
        <v>1</v>
      </c>
      <c r="I140" s="29" t="s">
        <v>389</v>
      </c>
      <c r="J140" s="18" t="s">
        <v>342</v>
      </c>
      <c r="K140" s="44"/>
    </row>
    <row r="141" spans="1:11" hidden="1">
      <c r="A141" s="94" t="s">
        <v>514</v>
      </c>
      <c r="B141" s="130"/>
      <c r="C141" s="86" t="s">
        <v>363</v>
      </c>
      <c r="D141" s="176" t="s">
        <v>662</v>
      </c>
      <c r="E141" s="172"/>
      <c r="F141" s="180" t="s">
        <v>391</v>
      </c>
      <c r="G141" s="27">
        <v>1</v>
      </c>
      <c r="H141" s="33">
        <v>2</v>
      </c>
      <c r="I141" s="228" t="s">
        <v>413</v>
      </c>
      <c r="J141" s="18" t="s">
        <v>342</v>
      </c>
      <c r="K141" s="44"/>
    </row>
    <row r="142" spans="1:11">
      <c r="A142" s="95" t="s">
        <v>513</v>
      </c>
      <c r="B142" s="130"/>
      <c r="C142" s="86" t="s">
        <v>363</v>
      </c>
      <c r="D142" s="176" t="s">
        <v>142</v>
      </c>
      <c r="E142" s="177"/>
      <c r="F142" s="180" t="s">
        <v>391</v>
      </c>
      <c r="G142" s="27">
        <v>1</v>
      </c>
      <c r="H142" s="33">
        <v>2</v>
      </c>
      <c r="I142" s="29" t="s">
        <v>392</v>
      </c>
      <c r="J142" s="18" t="s">
        <v>342</v>
      </c>
      <c r="K142" s="44"/>
    </row>
    <row r="143" spans="1:11" hidden="1">
      <c r="A143" s="94" t="s">
        <v>514</v>
      </c>
      <c r="B143" s="130"/>
      <c r="C143" s="86" t="s">
        <v>363</v>
      </c>
      <c r="D143" s="171" t="s">
        <v>28</v>
      </c>
      <c r="E143" s="172"/>
      <c r="F143" s="173" t="s">
        <v>259</v>
      </c>
      <c r="G143" s="27">
        <v>1</v>
      </c>
      <c r="H143" s="33">
        <v>2</v>
      </c>
      <c r="I143" s="29" t="s">
        <v>260</v>
      </c>
      <c r="J143" s="18" t="s">
        <v>341</v>
      </c>
      <c r="K143" s="44" t="s">
        <v>346</v>
      </c>
    </row>
    <row r="144" spans="1:11">
      <c r="A144" s="95" t="s">
        <v>513</v>
      </c>
      <c r="B144" s="130"/>
      <c r="C144" s="86" t="s">
        <v>363</v>
      </c>
      <c r="D144" s="171" t="s">
        <v>143</v>
      </c>
      <c r="E144" s="172"/>
      <c r="F144" s="180" t="s">
        <v>395</v>
      </c>
      <c r="G144" s="27">
        <v>1</v>
      </c>
      <c r="H144" s="33">
        <v>2</v>
      </c>
      <c r="I144" s="29" t="s">
        <v>394</v>
      </c>
      <c r="J144" s="18" t="s">
        <v>341</v>
      </c>
      <c r="K144" s="44"/>
    </row>
    <row r="145" spans="1:11">
      <c r="A145" s="95" t="s">
        <v>513</v>
      </c>
      <c r="B145" s="130"/>
      <c r="C145" s="86" t="s">
        <v>363</v>
      </c>
      <c r="D145" s="171" t="s">
        <v>144</v>
      </c>
      <c r="E145" s="172"/>
      <c r="F145" s="173" t="s">
        <v>396</v>
      </c>
      <c r="G145" s="27">
        <v>1</v>
      </c>
      <c r="H145" s="27">
        <v>1</v>
      </c>
      <c r="I145" s="29" t="s">
        <v>393</v>
      </c>
      <c r="J145" s="18" t="s">
        <v>341</v>
      </c>
      <c r="K145" s="44"/>
    </row>
    <row r="146" spans="1:11" hidden="1">
      <c r="A146" s="94" t="s">
        <v>514</v>
      </c>
      <c r="B146" s="130"/>
      <c r="C146" s="86" t="s">
        <v>363</v>
      </c>
      <c r="D146" s="171" t="s">
        <v>29</v>
      </c>
      <c r="E146" s="172"/>
      <c r="F146" s="173" t="s">
        <v>261</v>
      </c>
      <c r="G146" s="27">
        <v>1</v>
      </c>
      <c r="H146" s="27">
        <v>1</v>
      </c>
      <c r="I146" s="29" t="s">
        <v>262</v>
      </c>
      <c r="J146" s="18">
        <v>1</v>
      </c>
      <c r="K146" s="44"/>
    </row>
    <row r="147" spans="1:11" hidden="1">
      <c r="A147" s="94" t="s">
        <v>514</v>
      </c>
      <c r="B147" s="130"/>
      <c r="C147" s="86" t="s">
        <v>363</v>
      </c>
      <c r="D147" s="171" t="s">
        <v>30</v>
      </c>
      <c r="E147" s="172"/>
      <c r="F147" s="173" t="s">
        <v>263</v>
      </c>
      <c r="G147" s="27">
        <v>1</v>
      </c>
      <c r="H147" s="33">
        <v>2</v>
      </c>
      <c r="I147" s="29" t="s">
        <v>264</v>
      </c>
      <c r="J147" s="18">
        <v>1</v>
      </c>
      <c r="K147" s="44"/>
    </row>
    <row r="148" spans="1:11" hidden="1">
      <c r="A148" s="94" t="s">
        <v>514</v>
      </c>
      <c r="B148" s="130"/>
      <c r="C148" s="86" t="s">
        <v>363</v>
      </c>
      <c r="D148" s="171" t="s">
        <v>31</v>
      </c>
      <c r="E148" s="172"/>
      <c r="F148" s="173" t="s">
        <v>263</v>
      </c>
      <c r="G148" s="27">
        <v>1</v>
      </c>
      <c r="H148" s="75"/>
      <c r="I148" s="29" t="s">
        <v>265</v>
      </c>
      <c r="J148" s="18">
        <v>1</v>
      </c>
      <c r="K148" s="44"/>
    </row>
    <row r="149" spans="1:11" hidden="1">
      <c r="A149" s="94" t="s">
        <v>514</v>
      </c>
      <c r="B149" s="130"/>
      <c r="C149" s="86" t="s">
        <v>363</v>
      </c>
      <c r="D149" s="171" t="s">
        <v>32</v>
      </c>
      <c r="E149" s="172"/>
      <c r="F149" s="173" t="s">
        <v>266</v>
      </c>
      <c r="G149" s="27">
        <v>1</v>
      </c>
      <c r="H149" s="33">
        <v>2</v>
      </c>
      <c r="I149" s="29" t="s">
        <v>267</v>
      </c>
      <c r="J149" s="18">
        <v>2</v>
      </c>
      <c r="K149" s="44"/>
    </row>
    <row r="150" spans="1:11">
      <c r="A150" s="95" t="s">
        <v>513</v>
      </c>
      <c r="B150" s="130"/>
      <c r="C150" s="86" t="s">
        <v>363</v>
      </c>
      <c r="D150" s="171" t="s">
        <v>33</v>
      </c>
      <c r="E150" s="172"/>
      <c r="F150" s="173" t="s">
        <v>268</v>
      </c>
      <c r="G150" s="27">
        <v>1</v>
      </c>
      <c r="H150" s="27">
        <v>1</v>
      </c>
      <c r="I150" s="29" t="s">
        <v>269</v>
      </c>
      <c r="J150" s="18" t="s">
        <v>342</v>
      </c>
      <c r="K150" s="44"/>
    </row>
    <row r="151" spans="1:11" hidden="1">
      <c r="A151" s="94" t="s">
        <v>514</v>
      </c>
      <c r="B151" s="130"/>
      <c r="C151" s="86" t="s">
        <v>363</v>
      </c>
      <c r="D151" s="171" t="s">
        <v>34</v>
      </c>
      <c r="E151" s="172"/>
      <c r="F151" s="173" t="s">
        <v>270</v>
      </c>
      <c r="G151" s="34">
        <v>3</v>
      </c>
      <c r="H151" s="34">
        <v>3</v>
      </c>
      <c r="I151" s="29" t="s">
        <v>271</v>
      </c>
      <c r="J151" s="18" t="s">
        <v>342</v>
      </c>
      <c r="K151" s="44" t="s">
        <v>346</v>
      </c>
    </row>
    <row r="152" spans="1:11">
      <c r="A152" s="95" t="s">
        <v>513</v>
      </c>
      <c r="B152" s="130"/>
      <c r="C152" s="86" t="s">
        <v>363</v>
      </c>
      <c r="D152" s="82" t="s">
        <v>803</v>
      </c>
      <c r="E152" s="172"/>
      <c r="F152" s="270" t="s">
        <v>804</v>
      </c>
      <c r="G152" s="33">
        <v>2</v>
      </c>
      <c r="H152" s="27">
        <v>1</v>
      </c>
      <c r="I152" s="29" t="s">
        <v>805</v>
      </c>
      <c r="J152" s="18" t="s">
        <v>342</v>
      </c>
      <c r="K152" s="44"/>
    </row>
    <row r="153" spans="1:11" hidden="1">
      <c r="A153" s="94" t="s">
        <v>514</v>
      </c>
      <c r="B153" s="130"/>
      <c r="C153" s="86" t="s">
        <v>363</v>
      </c>
      <c r="D153" s="171" t="s">
        <v>35</v>
      </c>
      <c r="E153" s="172"/>
      <c r="F153" s="173" t="s">
        <v>397</v>
      </c>
      <c r="G153" s="27">
        <v>1</v>
      </c>
      <c r="H153" s="75"/>
      <c r="I153" s="35" t="s">
        <v>398</v>
      </c>
      <c r="J153" s="18" t="s">
        <v>342</v>
      </c>
      <c r="K153" s="44"/>
    </row>
    <row r="154" spans="1:11">
      <c r="A154" s="95" t="s">
        <v>513</v>
      </c>
      <c r="B154" s="130"/>
      <c r="C154" s="86" t="s">
        <v>363</v>
      </c>
      <c r="D154" s="171" t="s">
        <v>36</v>
      </c>
      <c r="E154" s="172"/>
      <c r="F154" s="173" t="s">
        <v>272</v>
      </c>
      <c r="G154" s="27">
        <v>1</v>
      </c>
      <c r="H154" s="27">
        <v>1</v>
      </c>
      <c r="I154" s="29" t="s">
        <v>273</v>
      </c>
      <c r="J154" s="18" t="s">
        <v>342</v>
      </c>
      <c r="K154" s="44"/>
    </row>
    <row r="155" spans="1:11">
      <c r="A155" s="95" t="s">
        <v>513</v>
      </c>
      <c r="B155" s="130"/>
      <c r="C155" s="86" t="s">
        <v>363</v>
      </c>
      <c r="D155" s="171" t="s">
        <v>37</v>
      </c>
      <c r="E155" s="172"/>
      <c r="F155" s="173" t="s">
        <v>274</v>
      </c>
      <c r="G155" s="33">
        <v>2</v>
      </c>
      <c r="H155" s="33">
        <v>2</v>
      </c>
      <c r="I155" s="29" t="s">
        <v>275</v>
      </c>
      <c r="J155" s="18" t="s">
        <v>342</v>
      </c>
      <c r="K155" s="44"/>
    </row>
    <row r="156" spans="1:11">
      <c r="A156" s="95" t="s">
        <v>513</v>
      </c>
      <c r="B156" s="130"/>
      <c r="C156" s="86" t="s">
        <v>363</v>
      </c>
      <c r="D156" s="171" t="s">
        <v>38</v>
      </c>
      <c r="E156" s="172"/>
      <c r="F156" s="173" t="s">
        <v>276</v>
      </c>
      <c r="G156" s="33">
        <v>2</v>
      </c>
      <c r="H156" s="33">
        <v>2</v>
      </c>
      <c r="I156" s="29" t="s">
        <v>277</v>
      </c>
      <c r="J156" s="18" t="s">
        <v>342</v>
      </c>
      <c r="K156" s="44"/>
    </row>
    <row r="157" spans="1:11">
      <c r="A157" s="95" t="s">
        <v>513</v>
      </c>
      <c r="B157" s="130"/>
      <c r="C157" s="86" t="s">
        <v>363</v>
      </c>
      <c r="D157" s="171" t="s">
        <v>39</v>
      </c>
      <c r="E157" s="172"/>
      <c r="F157" s="173" t="s">
        <v>278</v>
      </c>
      <c r="G157" s="33">
        <v>2</v>
      </c>
      <c r="H157" s="27">
        <v>1</v>
      </c>
      <c r="I157" s="29" t="s">
        <v>279</v>
      </c>
      <c r="J157" s="18" t="s">
        <v>342</v>
      </c>
      <c r="K157" s="44" t="s">
        <v>346</v>
      </c>
    </row>
    <row r="158" spans="1:11">
      <c r="A158" s="95" t="s">
        <v>513</v>
      </c>
      <c r="B158" s="130"/>
      <c r="C158" s="86" t="s">
        <v>363</v>
      </c>
      <c r="D158" s="171" t="s">
        <v>40</v>
      </c>
      <c r="E158" s="172"/>
      <c r="F158" s="173" t="s">
        <v>280</v>
      </c>
      <c r="G158" s="27">
        <v>1</v>
      </c>
      <c r="H158" s="27">
        <v>1</v>
      </c>
      <c r="I158" s="29" t="s">
        <v>281</v>
      </c>
      <c r="J158" s="18" t="s">
        <v>342</v>
      </c>
      <c r="K158" s="44"/>
    </row>
    <row r="159" spans="1:11" hidden="1">
      <c r="A159" s="94" t="s">
        <v>514</v>
      </c>
      <c r="B159" s="130"/>
      <c r="C159" s="86" t="s">
        <v>363</v>
      </c>
      <c r="D159" s="171" t="s">
        <v>41</v>
      </c>
      <c r="E159" s="172"/>
      <c r="F159" s="173" t="s">
        <v>282</v>
      </c>
      <c r="G159" s="27">
        <v>1</v>
      </c>
      <c r="H159" s="34">
        <v>3</v>
      </c>
      <c r="I159" s="29" t="s">
        <v>283</v>
      </c>
      <c r="J159" s="18" t="s">
        <v>342</v>
      </c>
      <c r="K159" s="44" t="s">
        <v>346</v>
      </c>
    </row>
    <row r="160" spans="1:11" hidden="1">
      <c r="A160" s="94" t="s">
        <v>514</v>
      </c>
      <c r="B160" s="130"/>
      <c r="C160" s="86" t="s">
        <v>363</v>
      </c>
      <c r="D160" s="171" t="s">
        <v>44</v>
      </c>
      <c r="E160" s="172"/>
      <c r="F160" s="173" t="s">
        <v>288</v>
      </c>
      <c r="G160" s="27">
        <v>1</v>
      </c>
      <c r="H160" s="33">
        <v>2</v>
      </c>
      <c r="I160" s="29" t="s">
        <v>289</v>
      </c>
      <c r="J160" s="18" t="s">
        <v>342</v>
      </c>
      <c r="K160" s="44" t="s">
        <v>346</v>
      </c>
    </row>
    <row r="161" spans="1:11">
      <c r="A161" s="95" t="s">
        <v>513</v>
      </c>
      <c r="B161" s="130"/>
      <c r="C161" s="86" t="s">
        <v>363</v>
      </c>
      <c r="D161" s="171" t="s">
        <v>45</v>
      </c>
      <c r="E161" s="172"/>
      <c r="F161" s="173" t="s">
        <v>290</v>
      </c>
      <c r="G161" s="33">
        <v>2</v>
      </c>
      <c r="H161" s="27">
        <v>1</v>
      </c>
      <c r="I161" s="29" t="s">
        <v>291</v>
      </c>
      <c r="J161" s="18" t="s">
        <v>342</v>
      </c>
      <c r="K161" s="44" t="s">
        <v>346</v>
      </c>
    </row>
    <row r="162" spans="1:11">
      <c r="A162" s="95" t="s">
        <v>513</v>
      </c>
      <c r="B162" s="130"/>
      <c r="C162" s="86" t="s">
        <v>363</v>
      </c>
      <c r="D162" s="171" t="s">
        <v>46</v>
      </c>
      <c r="E162" s="172"/>
      <c r="F162" s="173" t="s">
        <v>292</v>
      </c>
      <c r="G162" s="34">
        <v>3</v>
      </c>
      <c r="H162" s="27">
        <v>1</v>
      </c>
      <c r="I162" s="29" t="s">
        <v>293</v>
      </c>
      <c r="J162" s="18" t="s">
        <v>342</v>
      </c>
      <c r="K162" s="44"/>
    </row>
    <row r="163" spans="1:11">
      <c r="A163" s="95" t="s">
        <v>513</v>
      </c>
      <c r="B163" s="130"/>
      <c r="C163" s="86" t="s">
        <v>363</v>
      </c>
      <c r="D163" s="171" t="s">
        <v>47</v>
      </c>
      <c r="E163" s="172"/>
      <c r="F163" s="173" t="s">
        <v>294</v>
      </c>
      <c r="G163" s="27">
        <v>1</v>
      </c>
      <c r="H163" s="33">
        <v>2</v>
      </c>
      <c r="I163" s="29" t="s">
        <v>295</v>
      </c>
      <c r="J163" s="18">
        <v>2</v>
      </c>
      <c r="K163" s="44" t="s">
        <v>346</v>
      </c>
    </row>
    <row r="164" spans="1:11" hidden="1">
      <c r="A164" s="94" t="s">
        <v>514</v>
      </c>
      <c r="B164" s="130"/>
      <c r="C164" s="86" t="s">
        <v>363</v>
      </c>
      <c r="D164" s="171" t="s">
        <v>48</v>
      </c>
      <c r="E164" s="172"/>
      <c r="F164" s="173" t="s">
        <v>296</v>
      </c>
      <c r="G164" s="27">
        <v>1</v>
      </c>
      <c r="H164" s="33">
        <v>2</v>
      </c>
      <c r="I164" s="29" t="s">
        <v>297</v>
      </c>
      <c r="J164" s="18">
        <v>2</v>
      </c>
      <c r="K164" s="44"/>
    </row>
    <row r="165" spans="1:11" hidden="1">
      <c r="A165" s="94" t="s">
        <v>514</v>
      </c>
      <c r="B165" s="130"/>
      <c r="C165" s="86" t="s">
        <v>363</v>
      </c>
      <c r="D165" s="82" t="s">
        <v>776</v>
      </c>
      <c r="E165" s="171"/>
      <c r="F165" s="173" t="s">
        <v>777</v>
      </c>
      <c r="G165" s="34">
        <v>3</v>
      </c>
      <c r="H165" s="33">
        <v>2</v>
      </c>
      <c r="I165" s="29" t="s">
        <v>778</v>
      </c>
      <c r="J165" s="18" t="s">
        <v>342</v>
      </c>
      <c r="K165" s="44" t="s">
        <v>346</v>
      </c>
    </row>
    <row r="166" spans="1:11">
      <c r="A166" s="95" t="s">
        <v>513</v>
      </c>
      <c r="B166" s="130"/>
      <c r="C166" s="86" t="s">
        <v>363</v>
      </c>
      <c r="D166" s="171" t="s">
        <v>49</v>
      </c>
      <c r="E166" s="172"/>
      <c r="F166" s="173" t="s">
        <v>298</v>
      </c>
      <c r="G166" s="27">
        <v>1</v>
      </c>
      <c r="H166" s="27">
        <v>1</v>
      </c>
      <c r="I166" s="29" t="s">
        <v>299</v>
      </c>
      <c r="J166" s="18" t="s">
        <v>342</v>
      </c>
      <c r="K166" s="44"/>
    </row>
    <row r="167" spans="1:11" hidden="1">
      <c r="A167" s="94" t="s">
        <v>513</v>
      </c>
      <c r="B167" s="130"/>
      <c r="C167" s="86" t="s">
        <v>363</v>
      </c>
      <c r="D167" s="171" t="s">
        <v>50</v>
      </c>
      <c r="E167" s="172"/>
      <c r="F167" s="173" t="s">
        <v>399</v>
      </c>
      <c r="G167" s="34">
        <v>3</v>
      </c>
      <c r="H167" s="33">
        <v>2</v>
      </c>
      <c r="I167" s="29" t="s">
        <v>400</v>
      </c>
      <c r="J167" s="18" t="s">
        <v>407</v>
      </c>
      <c r="K167" s="44"/>
    </row>
    <row r="168" spans="1:11">
      <c r="A168" s="95" t="s">
        <v>513</v>
      </c>
      <c r="B168" s="130"/>
      <c r="C168" s="86" t="s">
        <v>363</v>
      </c>
      <c r="D168" s="171" t="s">
        <v>51</v>
      </c>
      <c r="E168" s="172"/>
      <c r="F168" s="173" t="s">
        <v>300</v>
      </c>
      <c r="G168" s="33">
        <v>2</v>
      </c>
      <c r="H168" s="27">
        <v>1</v>
      </c>
      <c r="I168" s="29" t="s">
        <v>301</v>
      </c>
      <c r="J168" s="18" t="s">
        <v>342</v>
      </c>
      <c r="K168" s="44"/>
    </row>
    <row r="169" spans="1:11" hidden="1">
      <c r="A169" s="94" t="s">
        <v>514</v>
      </c>
      <c r="B169" s="130"/>
      <c r="C169" s="86" t="s">
        <v>363</v>
      </c>
      <c r="D169" s="171" t="s">
        <v>52</v>
      </c>
      <c r="E169" s="172"/>
      <c r="F169" s="181" t="s">
        <v>401</v>
      </c>
      <c r="G169" s="33">
        <v>2</v>
      </c>
      <c r="H169" s="75"/>
      <c r="I169" s="29" t="s">
        <v>402</v>
      </c>
      <c r="J169" s="18" t="s">
        <v>407</v>
      </c>
      <c r="K169" s="44"/>
    </row>
    <row r="170" spans="1:11" hidden="1">
      <c r="A170" s="94" t="s">
        <v>514</v>
      </c>
      <c r="B170" s="130"/>
      <c r="C170" s="86" t="s">
        <v>363</v>
      </c>
      <c r="D170" s="171" t="s">
        <v>188</v>
      </c>
      <c r="E170" s="172"/>
      <c r="F170" s="180" t="s">
        <v>403</v>
      </c>
      <c r="G170" s="27">
        <v>1</v>
      </c>
      <c r="H170" s="75"/>
      <c r="I170" s="29" t="s">
        <v>404</v>
      </c>
      <c r="J170" s="18" t="s">
        <v>341</v>
      </c>
      <c r="K170" s="44"/>
    </row>
    <row r="171" spans="1:11" hidden="1">
      <c r="A171" s="94" t="s">
        <v>514</v>
      </c>
      <c r="B171" s="130"/>
      <c r="C171" s="86" t="s">
        <v>363</v>
      </c>
      <c r="D171" s="171" t="s">
        <v>189</v>
      </c>
      <c r="E171" s="172"/>
      <c r="F171" s="180" t="s">
        <v>403</v>
      </c>
      <c r="G171" s="33">
        <v>2</v>
      </c>
      <c r="H171" s="75"/>
      <c r="I171" s="29" t="s">
        <v>405</v>
      </c>
      <c r="J171" s="18" t="s">
        <v>341</v>
      </c>
      <c r="K171" s="44"/>
    </row>
    <row r="172" spans="1:11" hidden="1">
      <c r="A172" s="94" t="s">
        <v>514</v>
      </c>
      <c r="B172" s="130"/>
      <c r="C172" s="86" t="s">
        <v>363</v>
      </c>
      <c r="D172" s="171" t="s">
        <v>190</v>
      </c>
      <c r="E172" s="172"/>
      <c r="F172" s="180" t="s">
        <v>403</v>
      </c>
      <c r="G172" s="27">
        <v>1</v>
      </c>
      <c r="H172" s="33">
        <v>2</v>
      </c>
      <c r="I172" s="29" t="s">
        <v>406</v>
      </c>
      <c r="J172" s="18" t="s">
        <v>341</v>
      </c>
      <c r="K172" s="44"/>
    </row>
    <row r="173" spans="1:11" hidden="1">
      <c r="A173" s="94" t="s">
        <v>514</v>
      </c>
      <c r="B173" s="130"/>
      <c r="C173" s="86" t="s">
        <v>363</v>
      </c>
      <c r="D173" s="171" t="s">
        <v>53</v>
      </c>
      <c r="E173" s="172"/>
      <c r="F173" s="173" t="s">
        <v>302</v>
      </c>
      <c r="G173" s="34">
        <v>3</v>
      </c>
      <c r="H173" s="75"/>
      <c r="I173" s="29" t="s">
        <v>303</v>
      </c>
      <c r="J173" s="18">
        <v>2</v>
      </c>
      <c r="K173" s="44"/>
    </row>
    <row r="174" spans="1:11" hidden="1">
      <c r="A174" s="94" t="s">
        <v>514</v>
      </c>
      <c r="B174" s="130"/>
      <c r="C174" s="86" t="s">
        <v>363</v>
      </c>
      <c r="D174" s="171" t="s">
        <v>54</v>
      </c>
      <c r="E174" s="172"/>
      <c r="F174" s="173" t="s">
        <v>302</v>
      </c>
      <c r="G174" s="34">
        <v>3</v>
      </c>
      <c r="H174" s="75"/>
      <c r="I174" s="29" t="s">
        <v>303</v>
      </c>
      <c r="J174" s="18">
        <v>2</v>
      </c>
      <c r="K174" s="44"/>
    </row>
    <row r="175" spans="1:11" hidden="1">
      <c r="A175" s="94" t="s">
        <v>514</v>
      </c>
      <c r="B175" s="130"/>
      <c r="C175" s="86" t="s">
        <v>363</v>
      </c>
      <c r="D175" s="171" t="s">
        <v>55</v>
      </c>
      <c r="E175" s="172"/>
      <c r="F175" s="173" t="s">
        <v>304</v>
      </c>
      <c r="G175" s="27">
        <v>1</v>
      </c>
      <c r="H175" s="33">
        <v>2</v>
      </c>
      <c r="I175" s="29" t="s">
        <v>305</v>
      </c>
      <c r="J175" s="18">
        <v>2</v>
      </c>
      <c r="K175" s="44" t="s">
        <v>346</v>
      </c>
    </row>
    <row r="176" spans="1:11">
      <c r="A176" s="95" t="s">
        <v>513</v>
      </c>
      <c r="B176" s="130"/>
      <c r="C176" s="86" t="s">
        <v>363</v>
      </c>
      <c r="D176" s="171" t="s">
        <v>56</v>
      </c>
      <c r="E176" s="172"/>
      <c r="F176" s="173" t="s">
        <v>306</v>
      </c>
      <c r="G176" s="27">
        <v>1</v>
      </c>
      <c r="H176" s="33">
        <v>2</v>
      </c>
      <c r="I176" s="29" t="s">
        <v>307</v>
      </c>
      <c r="J176" s="18">
        <v>2</v>
      </c>
      <c r="K176" s="44" t="s">
        <v>346</v>
      </c>
    </row>
    <row r="177" spans="1:11" hidden="1">
      <c r="A177" s="94" t="s">
        <v>514</v>
      </c>
      <c r="B177" s="130"/>
      <c r="C177" s="86" t="s">
        <v>363</v>
      </c>
      <c r="D177" s="171" t="s">
        <v>57</v>
      </c>
      <c r="E177" s="172"/>
      <c r="F177" s="173" t="s">
        <v>308</v>
      </c>
      <c r="G177" s="27">
        <v>1</v>
      </c>
      <c r="H177" s="75"/>
      <c r="I177" s="29" t="s">
        <v>309</v>
      </c>
      <c r="J177" s="18">
        <v>2</v>
      </c>
      <c r="K177" s="44" t="s">
        <v>346</v>
      </c>
    </row>
    <row r="178" spans="1:11" ht="13.5" customHeight="1">
      <c r="A178" s="95" t="s">
        <v>513</v>
      </c>
      <c r="B178" s="130"/>
      <c r="C178" s="86" t="s">
        <v>363</v>
      </c>
      <c r="D178" s="171" t="s">
        <v>58</v>
      </c>
      <c r="E178" s="172"/>
      <c r="F178" s="173" t="s">
        <v>310</v>
      </c>
      <c r="G178" s="33">
        <v>2</v>
      </c>
      <c r="H178" s="27">
        <v>1</v>
      </c>
      <c r="I178" s="29" t="s">
        <v>311</v>
      </c>
      <c r="J178" s="18" t="s">
        <v>342</v>
      </c>
      <c r="K178" s="44" t="s">
        <v>346</v>
      </c>
    </row>
    <row r="179" spans="1:11" hidden="1">
      <c r="A179" s="94" t="s">
        <v>514</v>
      </c>
      <c r="B179" s="130"/>
      <c r="C179" s="86" t="s">
        <v>363</v>
      </c>
      <c r="D179" s="176" t="s">
        <v>191</v>
      </c>
      <c r="E179" s="177"/>
      <c r="F179" s="180" t="s">
        <v>408</v>
      </c>
      <c r="G179" s="27">
        <v>1</v>
      </c>
      <c r="H179" s="33">
        <v>2</v>
      </c>
      <c r="I179" s="29" t="s">
        <v>520</v>
      </c>
      <c r="J179" s="18" t="s">
        <v>341</v>
      </c>
      <c r="K179" s="44"/>
    </row>
    <row r="180" spans="1:11" hidden="1">
      <c r="A180" s="94" t="s">
        <v>514</v>
      </c>
      <c r="B180" s="130"/>
      <c r="C180" s="86" t="s">
        <v>363</v>
      </c>
      <c r="D180" s="171" t="s">
        <v>60</v>
      </c>
      <c r="E180" s="172"/>
      <c r="F180" s="173" t="s">
        <v>312</v>
      </c>
      <c r="G180" s="34">
        <v>3</v>
      </c>
      <c r="H180" s="75"/>
      <c r="I180" s="29" t="s">
        <v>313</v>
      </c>
      <c r="J180" s="18">
        <v>1</v>
      </c>
      <c r="K180" s="44"/>
    </row>
    <row r="181" spans="1:11">
      <c r="A181" s="95" t="s">
        <v>513</v>
      </c>
      <c r="B181" s="130"/>
      <c r="C181" s="86" t="s">
        <v>363</v>
      </c>
      <c r="D181" s="171" t="s">
        <v>61</v>
      </c>
      <c r="E181" s="172"/>
      <c r="F181" s="173" t="s">
        <v>314</v>
      </c>
      <c r="G181" s="33">
        <v>2</v>
      </c>
      <c r="H181" s="33">
        <v>2</v>
      </c>
      <c r="I181" s="29" t="s">
        <v>315</v>
      </c>
      <c r="J181" s="18" t="s">
        <v>341</v>
      </c>
      <c r="K181" s="44" t="s">
        <v>346</v>
      </c>
    </row>
    <row r="182" spans="1:11">
      <c r="A182" s="95" t="s">
        <v>513</v>
      </c>
      <c r="B182" s="130"/>
      <c r="C182" s="86" t="s">
        <v>363</v>
      </c>
      <c r="D182" s="171" t="s">
        <v>62</v>
      </c>
      <c r="E182" s="172"/>
      <c r="F182" s="173" t="s">
        <v>316</v>
      </c>
      <c r="G182" s="27">
        <v>1</v>
      </c>
      <c r="H182" s="27">
        <v>1</v>
      </c>
      <c r="I182" s="29" t="s">
        <v>317</v>
      </c>
      <c r="J182" s="18">
        <v>2</v>
      </c>
      <c r="K182" s="44" t="s">
        <v>346</v>
      </c>
    </row>
    <row r="183" spans="1:11" hidden="1">
      <c r="A183" s="94" t="s">
        <v>514</v>
      </c>
      <c r="B183" s="130"/>
      <c r="C183" s="86" t="s">
        <v>363</v>
      </c>
      <c r="D183" s="171" t="s">
        <v>192</v>
      </c>
      <c r="E183" s="172"/>
      <c r="F183" s="173" t="s">
        <v>318</v>
      </c>
      <c r="G183" s="33">
        <v>2</v>
      </c>
      <c r="H183" s="33">
        <v>2</v>
      </c>
      <c r="I183" s="29" t="s">
        <v>319</v>
      </c>
      <c r="J183" s="18" t="s">
        <v>342</v>
      </c>
      <c r="K183" s="44" t="s">
        <v>346</v>
      </c>
    </row>
    <row r="184" spans="1:11">
      <c r="A184" s="43"/>
      <c r="B184" s="130"/>
      <c r="C184" s="86" t="s">
        <v>363</v>
      </c>
      <c r="D184" s="14" t="s">
        <v>562</v>
      </c>
      <c r="E184" s="14"/>
      <c r="F184" s="160"/>
      <c r="G184" s="15"/>
      <c r="H184" s="15"/>
      <c r="I184" s="20"/>
      <c r="J184" s="21"/>
      <c r="K184" s="43"/>
    </row>
    <row r="185" spans="1:11">
      <c r="A185" s="43"/>
      <c r="B185" s="131"/>
      <c r="C185" s="36"/>
      <c r="D185" s="14"/>
      <c r="E185" s="14"/>
      <c r="F185" s="160"/>
      <c r="G185" s="15"/>
      <c r="H185" s="15"/>
      <c r="I185" s="20"/>
      <c r="J185" s="21"/>
      <c r="K185" s="43"/>
    </row>
    <row r="186" spans="1:11" ht="15" customHeight="1">
      <c r="A186" s="43"/>
      <c r="B186" s="390" t="s">
        <v>601</v>
      </c>
      <c r="C186" s="390"/>
      <c r="D186" s="390"/>
      <c r="E186" s="390"/>
      <c r="F186" s="390"/>
      <c r="G186" s="390"/>
      <c r="H186" s="390"/>
      <c r="I186" s="20"/>
      <c r="J186" s="21"/>
      <c r="K186" s="43"/>
    </row>
    <row r="187" spans="1:11" ht="15" customHeight="1">
      <c r="A187" s="154"/>
      <c r="B187" s="397"/>
      <c r="C187" s="397"/>
      <c r="D187" s="397"/>
      <c r="E187" s="397"/>
      <c r="F187" s="397"/>
      <c r="G187" s="397"/>
      <c r="H187" s="397"/>
      <c r="I187" s="20"/>
      <c r="J187" s="21"/>
      <c r="K187" s="43"/>
    </row>
    <row r="188" spans="1:11" ht="28.5">
      <c r="A188" s="155"/>
      <c r="B188" s="410" t="s">
        <v>347</v>
      </c>
      <c r="C188" s="411"/>
      <c r="D188" s="393" t="s">
        <v>632</v>
      </c>
      <c r="E188" s="405"/>
      <c r="F188" s="406"/>
      <c r="G188" s="210" t="s">
        <v>571</v>
      </c>
      <c r="H188" s="210" t="s">
        <v>376</v>
      </c>
      <c r="I188" s="395" t="s">
        <v>634</v>
      </c>
      <c r="J188" s="391" t="s">
        <v>344</v>
      </c>
      <c r="K188" s="63"/>
    </row>
    <row r="189" spans="1:11">
      <c r="A189" s="97" t="s">
        <v>592</v>
      </c>
      <c r="B189" s="412"/>
      <c r="C189" s="413"/>
      <c r="D189" s="394"/>
      <c r="E189" s="407"/>
      <c r="F189" s="408"/>
      <c r="G189" s="211" t="s">
        <v>375</v>
      </c>
      <c r="H189" s="211" t="s">
        <v>377</v>
      </c>
      <c r="I189" s="396"/>
      <c r="J189" s="392"/>
      <c r="K189" s="63"/>
    </row>
    <row r="190" spans="1:11">
      <c r="A190" s="79" t="s">
        <v>591</v>
      </c>
      <c r="B190" s="132"/>
      <c r="C190" s="86" t="s">
        <v>363</v>
      </c>
      <c r="D190" s="316" t="s">
        <v>515</v>
      </c>
      <c r="E190" s="204"/>
      <c r="F190" s="203" t="s">
        <v>516</v>
      </c>
      <c r="G190" s="27">
        <v>1</v>
      </c>
      <c r="H190" s="33">
        <v>2</v>
      </c>
      <c r="I190" s="24" t="s">
        <v>661</v>
      </c>
      <c r="J190" s="18">
        <v>5</v>
      </c>
      <c r="K190" s="63"/>
    </row>
    <row r="191" spans="1:11">
      <c r="A191" s="95" t="s">
        <v>513</v>
      </c>
      <c r="B191" s="132"/>
      <c r="C191" s="86" t="s">
        <v>363</v>
      </c>
      <c r="D191" s="25" t="s">
        <v>562</v>
      </c>
      <c r="E191" s="25"/>
      <c r="F191" s="161"/>
      <c r="G191" s="15"/>
      <c r="H191" s="15"/>
      <c r="I191" s="23"/>
      <c r="J191" s="21"/>
      <c r="K191" s="63"/>
    </row>
    <row r="192" spans="1:11">
      <c r="A192" s="43"/>
      <c r="B192" s="133"/>
      <c r="C192" s="36"/>
      <c r="D192" s="25"/>
      <c r="E192" s="25"/>
      <c r="F192" s="161"/>
      <c r="G192" s="15"/>
      <c r="H192" s="15"/>
      <c r="I192" s="23"/>
      <c r="J192" s="21"/>
      <c r="K192" s="63"/>
    </row>
    <row r="193" spans="1:11" ht="15" customHeight="1">
      <c r="A193" s="43"/>
      <c r="B193" s="390" t="s">
        <v>600</v>
      </c>
      <c r="C193" s="390"/>
      <c r="D193" s="390"/>
      <c r="E193" s="390"/>
      <c r="F193" s="390"/>
      <c r="G193" s="390"/>
      <c r="H193" s="390"/>
      <c r="I193" s="23"/>
      <c r="J193" s="21"/>
      <c r="K193" s="63"/>
    </row>
    <row r="194" spans="1:11" ht="15" customHeight="1">
      <c r="A194" s="154"/>
      <c r="B194" s="397"/>
      <c r="C194" s="397"/>
      <c r="D194" s="397"/>
      <c r="E194" s="397"/>
      <c r="F194" s="397"/>
      <c r="G194" s="397"/>
      <c r="H194" s="397"/>
      <c r="I194" s="23"/>
      <c r="J194" s="21"/>
      <c r="K194" s="63"/>
    </row>
    <row r="195" spans="1:11">
      <c r="A195" s="97" t="s">
        <v>592</v>
      </c>
      <c r="B195" s="410" t="s">
        <v>347</v>
      </c>
      <c r="C195" s="411"/>
      <c r="D195" s="393" t="s">
        <v>632</v>
      </c>
      <c r="E195" s="405"/>
      <c r="F195" s="406"/>
      <c r="G195" s="210" t="s">
        <v>571</v>
      </c>
      <c r="H195" s="210" t="s">
        <v>376</v>
      </c>
      <c r="I195" s="393" t="s">
        <v>635</v>
      </c>
      <c r="J195" s="406"/>
      <c r="K195" s="391" t="s">
        <v>344</v>
      </c>
    </row>
    <row r="196" spans="1:11">
      <c r="A196" s="79" t="s">
        <v>591</v>
      </c>
      <c r="B196" s="412"/>
      <c r="C196" s="413"/>
      <c r="D196" s="394"/>
      <c r="E196" s="407"/>
      <c r="F196" s="408"/>
      <c r="G196" s="211" t="s">
        <v>375</v>
      </c>
      <c r="H196" s="211" t="s">
        <v>377</v>
      </c>
      <c r="I196" s="394"/>
      <c r="J196" s="408"/>
      <c r="K196" s="392"/>
    </row>
    <row r="197" spans="1:11">
      <c r="A197" s="95" t="s">
        <v>513</v>
      </c>
      <c r="B197" s="132"/>
      <c r="C197" s="86" t="s">
        <v>364</v>
      </c>
      <c r="D197" s="199" t="s">
        <v>519</v>
      </c>
      <c r="E197" s="202"/>
      <c r="F197" s="203" t="s">
        <v>516</v>
      </c>
      <c r="G197" s="398">
        <v>1</v>
      </c>
      <c r="H197" s="398">
        <v>1</v>
      </c>
      <c r="I197" s="24" t="s">
        <v>521</v>
      </c>
      <c r="J197" s="28"/>
      <c r="K197" s="420" t="s">
        <v>341</v>
      </c>
    </row>
    <row r="198" spans="1:11" hidden="1">
      <c r="A198" s="94" t="s">
        <v>514</v>
      </c>
      <c r="B198" s="132"/>
      <c r="C198" s="86" t="s">
        <v>364</v>
      </c>
      <c r="D198" s="323" t="s">
        <v>353</v>
      </c>
      <c r="E198" s="170"/>
      <c r="F198" s="203"/>
      <c r="G198" s="399"/>
      <c r="H198" s="399"/>
      <c r="I198" s="24" t="s">
        <v>703</v>
      </c>
      <c r="J198" s="28"/>
      <c r="K198" s="421"/>
    </row>
    <row r="199" spans="1:11" hidden="1">
      <c r="A199" s="94" t="s">
        <v>514</v>
      </c>
      <c r="B199" s="132"/>
      <c r="C199" s="86" t="s">
        <v>364</v>
      </c>
      <c r="D199" s="323" t="s">
        <v>354</v>
      </c>
      <c r="E199" s="170"/>
      <c r="F199" s="203"/>
      <c r="G199" s="399"/>
      <c r="H199" s="399"/>
      <c r="I199" s="24" t="s">
        <v>702</v>
      </c>
      <c r="J199" s="28"/>
      <c r="K199" s="421"/>
    </row>
    <row r="200" spans="1:11" hidden="1">
      <c r="A200" s="94" t="s">
        <v>514</v>
      </c>
      <c r="B200" s="132"/>
      <c r="C200" s="86" t="s">
        <v>364</v>
      </c>
      <c r="D200" s="323" t="s">
        <v>355</v>
      </c>
      <c r="E200" s="170"/>
      <c r="F200" s="203"/>
      <c r="G200" s="400"/>
      <c r="H200" s="400"/>
      <c r="I200" s="24" t="s">
        <v>704</v>
      </c>
      <c r="J200" s="28"/>
      <c r="K200" s="422"/>
    </row>
    <row r="201" spans="1:11" ht="15" hidden="1" customHeight="1">
      <c r="A201" s="96"/>
      <c r="B201" s="132"/>
      <c r="C201" s="86" t="s">
        <v>364</v>
      </c>
      <c r="D201" s="316" t="s">
        <v>522</v>
      </c>
      <c r="E201" s="204"/>
      <c r="F201" s="203" t="s">
        <v>516</v>
      </c>
      <c r="G201" s="27">
        <v>1</v>
      </c>
      <c r="H201" s="33">
        <v>2</v>
      </c>
      <c r="I201" s="24" t="s">
        <v>523</v>
      </c>
      <c r="J201" s="28"/>
      <c r="K201" s="356" t="s">
        <v>341</v>
      </c>
    </row>
    <row r="202" spans="1:11" hidden="1">
      <c r="A202" s="94" t="s">
        <v>514</v>
      </c>
      <c r="B202" s="132"/>
      <c r="C202" s="86" t="s">
        <v>364</v>
      </c>
      <c r="D202" s="99" t="s">
        <v>356</v>
      </c>
      <c r="E202" s="170"/>
      <c r="F202" s="203"/>
      <c r="G202" s="27">
        <v>1</v>
      </c>
      <c r="H202" s="27">
        <v>1</v>
      </c>
      <c r="I202" s="24" t="s">
        <v>794</v>
      </c>
      <c r="J202" s="28"/>
      <c r="K202" s="18" t="s">
        <v>341</v>
      </c>
    </row>
    <row r="203" spans="1:11" hidden="1">
      <c r="A203" s="94" t="s">
        <v>514</v>
      </c>
      <c r="B203" s="132"/>
      <c r="C203" s="86" t="s">
        <v>364</v>
      </c>
      <c r="D203" s="99" t="s">
        <v>357</v>
      </c>
      <c r="E203" s="170"/>
      <c r="F203" s="203"/>
      <c r="G203" s="27">
        <v>1</v>
      </c>
      <c r="H203" s="27">
        <v>1</v>
      </c>
      <c r="I203" s="24" t="s">
        <v>795</v>
      </c>
      <c r="J203" s="28"/>
      <c r="K203" s="18" t="s">
        <v>341</v>
      </c>
    </row>
    <row r="204" spans="1:11">
      <c r="A204" s="63"/>
      <c r="B204" s="132"/>
      <c r="C204" s="86" t="s">
        <v>364</v>
      </c>
      <c r="D204" s="54" t="s">
        <v>562</v>
      </c>
      <c r="F204" s="161"/>
      <c r="G204" s="15"/>
      <c r="H204" s="22"/>
      <c r="I204" s="23"/>
      <c r="J204" s="21"/>
      <c r="K204" s="63"/>
    </row>
    <row r="205" spans="1:11">
      <c r="A205" s="63"/>
      <c r="B205" s="133"/>
      <c r="C205" s="22"/>
      <c r="D205" s="25"/>
      <c r="E205" s="25"/>
      <c r="F205" s="161"/>
      <c r="G205" s="22"/>
      <c r="H205" s="22"/>
      <c r="I205" s="23"/>
      <c r="J205" s="22"/>
      <c r="K205" s="63"/>
    </row>
    <row r="206" spans="1:11" ht="15" customHeight="1">
      <c r="A206" s="63"/>
      <c r="B206" s="390" t="s">
        <v>361</v>
      </c>
      <c r="C206" s="390"/>
      <c r="D206" s="390"/>
      <c r="E206" s="390"/>
      <c r="F206" s="390"/>
      <c r="G206" s="390"/>
      <c r="H206" s="390"/>
      <c r="I206" s="23"/>
      <c r="J206" s="22"/>
      <c r="K206" s="63"/>
    </row>
    <row r="207" spans="1:11" ht="15" customHeight="1">
      <c r="A207" s="154"/>
      <c r="B207" s="397"/>
      <c r="C207" s="397"/>
      <c r="D207" s="397"/>
      <c r="E207" s="397"/>
      <c r="F207" s="397"/>
      <c r="G207" s="397"/>
      <c r="H207" s="397"/>
      <c r="I207" s="20"/>
      <c r="J207" s="21"/>
      <c r="K207" s="43"/>
    </row>
    <row r="208" spans="1:11">
      <c r="A208" s="97" t="s">
        <v>592</v>
      </c>
      <c r="B208" s="410" t="s">
        <v>347</v>
      </c>
      <c r="C208" s="411"/>
      <c r="D208" s="393" t="s">
        <v>632</v>
      </c>
      <c r="E208" s="405"/>
      <c r="F208" s="406"/>
      <c r="G208" s="210" t="s">
        <v>571</v>
      </c>
      <c r="H208" s="210" t="s">
        <v>376</v>
      </c>
      <c r="I208" s="395" t="s">
        <v>636</v>
      </c>
      <c r="J208" s="391" t="s">
        <v>344</v>
      </c>
      <c r="K208" s="391" t="s">
        <v>345</v>
      </c>
    </row>
    <row r="209" spans="1:11">
      <c r="A209" s="79" t="s">
        <v>591</v>
      </c>
      <c r="B209" s="412"/>
      <c r="C209" s="413"/>
      <c r="D209" s="394"/>
      <c r="E209" s="407"/>
      <c r="F209" s="408"/>
      <c r="G209" s="211" t="s">
        <v>375</v>
      </c>
      <c r="H209" s="211" t="s">
        <v>377</v>
      </c>
      <c r="I209" s="396"/>
      <c r="J209" s="392"/>
      <c r="K209" s="392"/>
    </row>
    <row r="210" spans="1:11" hidden="1">
      <c r="A210" s="94" t="s">
        <v>514</v>
      </c>
      <c r="B210" s="130"/>
      <c r="C210" s="86" t="s">
        <v>524</v>
      </c>
      <c r="D210" s="352" t="s">
        <v>7</v>
      </c>
      <c r="E210" s="195"/>
      <c r="F210" s="173" t="s">
        <v>223</v>
      </c>
      <c r="G210" s="33">
        <v>2</v>
      </c>
      <c r="H210" s="33">
        <v>2</v>
      </c>
      <c r="I210" s="29" t="s">
        <v>224</v>
      </c>
      <c r="J210" s="18" t="s">
        <v>341</v>
      </c>
      <c r="K210" s="44" t="s">
        <v>346</v>
      </c>
    </row>
    <row r="211" spans="1:11">
      <c r="A211" s="95" t="s">
        <v>513</v>
      </c>
      <c r="B211" s="130"/>
      <c r="C211" s="86" t="s">
        <v>524</v>
      </c>
      <c r="D211" s="174" t="s">
        <v>8</v>
      </c>
      <c r="E211" s="175"/>
      <c r="F211" s="173" t="s">
        <v>225</v>
      </c>
      <c r="G211" s="27">
        <v>1</v>
      </c>
      <c r="H211" s="33">
        <v>2</v>
      </c>
      <c r="I211" s="29" t="s">
        <v>226</v>
      </c>
      <c r="J211" s="18" t="s">
        <v>342</v>
      </c>
      <c r="K211" s="44"/>
    </row>
    <row r="212" spans="1:11" hidden="1">
      <c r="A212" s="94" t="s">
        <v>514</v>
      </c>
      <c r="B212" s="130"/>
      <c r="C212" s="86" t="s">
        <v>524</v>
      </c>
      <c r="D212" s="176" t="s">
        <v>9</v>
      </c>
      <c r="E212" s="177"/>
      <c r="F212" s="173" t="s">
        <v>227</v>
      </c>
      <c r="G212" s="33">
        <v>2</v>
      </c>
      <c r="H212" s="33">
        <v>2</v>
      </c>
      <c r="I212" s="29" t="s">
        <v>228</v>
      </c>
      <c r="J212" s="18" t="s">
        <v>342</v>
      </c>
      <c r="K212" s="44"/>
    </row>
    <row r="213" spans="1:11">
      <c r="A213" s="95" t="s">
        <v>513</v>
      </c>
      <c r="B213" s="130"/>
      <c r="C213" s="86" t="s">
        <v>524</v>
      </c>
      <c r="D213" s="183" t="s">
        <v>423</v>
      </c>
      <c r="E213" s="195"/>
      <c r="F213" s="180" t="s">
        <v>229</v>
      </c>
      <c r="G213" s="33">
        <v>2</v>
      </c>
      <c r="H213" s="33">
        <v>2</v>
      </c>
      <c r="I213" s="29" t="s">
        <v>230</v>
      </c>
      <c r="J213" s="18" t="s">
        <v>342</v>
      </c>
      <c r="K213" s="44"/>
    </row>
    <row r="214" spans="1:11" hidden="1">
      <c r="A214" s="94" t="s">
        <v>514</v>
      </c>
      <c r="B214" s="130"/>
      <c r="C214" s="86" t="s">
        <v>524</v>
      </c>
      <c r="D214" s="171" t="s">
        <v>11</v>
      </c>
      <c r="E214" s="172"/>
      <c r="F214" s="173" t="s">
        <v>231</v>
      </c>
      <c r="G214" s="33">
        <v>2</v>
      </c>
      <c r="H214" s="75"/>
      <c r="I214" s="29" t="s">
        <v>232</v>
      </c>
      <c r="J214" s="18" t="s">
        <v>342</v>
      </c>
      <c r="K214" s="44" t="s">
        <v>346</v>
      </c>
    </row>
    <row r="215" spans="1:11" hidden="1">
      <c r="A215" s="94" t="s">
        <v>514</v>
      </c>
      <c r="B215" s="130"/>
      <c r="C215" s="86" t="s">
        <v>524</v>
      </c>
      <c r="D215" s="171" t="s">
        <v>13</v>
      </c>
      <c r="E215" s="172"/>
      <c r="F215" s="173" t="s">
        <v>235</v>
      </c>
      <c r="G215" s="33">
        <v>2</v>
      </c>
      <c r="H215" s="33">
        <v>2</v>
      </c>
      <c r="I215" s="29" t="s">
        <v>236</v>
      </c>
      <c r="J215" s="18" t="s">
        <v>341</v>
      </c>
      <c r="K215" s="44" t="s">
        <v>346</v>
      </c>
    </row>
    <row r="216" spans="1:11" hidden="1">
      <c r="A216" s="94" t="s">
        <v>514</v>
      </c>
      <c r="B216" s="130"/>
      <c r="C216" s="86" t="s">
        <v>524</v>
      </c>
      <c r="D216" s="82" t="s">
        <v>731</v>
      </c>
      <c r="E216" s="172"/>
      <c r="F216" s="363" t="s">
        <v>385</v>
      </c>
      <c r="G216" s="33">
        <v>2</v>
      </c>
      <c r="H216" s="33">
        <v>2</v>
      </c>
      <c r="I216" s="29" t="s">
        <v>797</v>
      </c>
      <c r="J216" s="18" t="s">
        <v>341</v>
      </c>
      <c r="K216" s="44"/>
    </row>
    <row r="217" spans="1:11" hidden="1">
      <c r="A217" s="94" t="s">
        <v>514</v>
      </c>
      <c r="B217" s="130"/>
      <c r="C217" s="86" t="s">
        <v>524</v>
      </c>
      <c r="D217" s="171" t="s">
        <v>15</v>
      </c>
      <c r="E217" s="172"/>
      <c r="F217" s="173" t="s">
        <v>237</v>
      </c>
      <c r="G217" s="27">
        <v>1</v>
      </c>
      <c r="H217" s="33">
        <v>2</v>
      </c>
      <c r="I217" s="29" t="s">
        <v>238</v>
      </c>
      <c r="J217" s="18" t="s">
        <v>342</v>
      </c>
      <c r="K217" s="44" t="s">
        <v>346</v>
      </c>
    </row>
    <row r="218" spans="1:11" hidden="1">
      <c r="A218" s="94" t="s">
        <v>514</v>
      </c>
      <c r="B218" s="130"/>
      <c r="C218" s="86" t="s">
        <v>524</v>
      </c>
      <c r="D218" s="183" t="s">
        <v>409</v>
      </c>
      <c r="E218" s="195"/>
      <c r="F218" s="180" t="s">
        <v>410</v>
      </c>
      <c r="G218" s="27">
        <v>1</v>
      </c>
      <c r="H218" s="75"/>
      <c r="I218" s="29" t="s">
        <v>411</v>
      </c>
      <c r="J218" s="18">
        <v>2</v>
      </c>
      <c r="K218" s="44"/>
    </row>
    <row r="219" spans="1:11">
      <c r="A219" s="95" t="s">
        <v>513</v>
      </c>
      <c r="B219" s="130"/>
      <c r="C219" s="86" t="s">
        <v>524</v>
      </c>
      <c r="D219" s="100" t="s">
        <v>701</v>
      </c>
      <c r="E219" s="195"/>
      <c r="F219" s="180" t="s">
        <v>739</v>
      </c>
      <c r="G219" s="27">
        <v>1</v>
      </c>
      <c r="H219" s="27">
        <v>1</v>
      </c>
      <c r="I219" s="29" t="s">
        <v>240</v>
      </c>
      <c r="J219" s="18">
        <v>1</v>
      </c>
      <c r="K219" s="44"/>
    </row>
    <row r="220" spans="1:11">
      <c r="A220" s="95" t="s">
        <v>513</v>
      </c>
      <c r="B220" s="130"/>
      <c r="C220" s="86" t="s">
        <v>524</v>
      </c>
      <c r="D220" s="100" t="s">
        <v>808</v>
      </c>
      <c r="E220" s="195"/>
      <c r="F220" s="376" t="s">
        <v>806</v>
      </c>
      <c r="G220" s="33">
        <v>2</v>
      </c>
      <c r="H220" s="33">
        <v>2</v>
      </c>
      <c r="I220" s="378" t="s">
        <v>807</v>
      </c>
      <c r="J220" s="18" t="s">
        <v>341</v>
      </c>
      <c r="K220" s="44"/>
    </row>
    <row r="221" spans="1:11" hidden="1">
      <c r="A221" s="94" t="s">
        <v>514</v>
      </c>
      <c r="B221" s="130"/>
      <c r="C221" s="86" t="s">
        <v>524</v>
      </c>
      <c r="D221" s="171" t="s">
        <v>20</v>
      </c>
      <c r="E221" s="172"/>
      <c r="F221" s="173" t="s">
        <v>245</v>
      </c>
      <c r="G221" s="27">
        <v>1</v>
      </c>
      <c r="H221" s="75"/>
      <c r="I221" s="29" t="s">
        <v>246</v>
      </c>
      <c r="J221" s="18" t="s">
        <v>343</v>
      </c>
      <c r="K221" s="44"/>
    </row>
    <row r="222" spans="1:11" hidden="1">
      <c r="A222" s="94" t="s">
        <v>514</v>
      </c>
      <c r="B222" s="130"/>
      <c r="C222" s="86" t="s">
        <v>524</v>
      </c>
      <c r="D222" s="171" t="s">
        <v>21</v>
      </c>
      <c r="E222" s="172"/>
      <c r="F222" s="173" t="s">
        <v>247</v>
      </c>
      <c r="G222" s="33">
        <v>2</v>
      </c>
      <c r="H222" s="33">
        <v>2</v>
      </c>
      <c r="I222" s="378" t="s">
        <v>807</v>
      </c>
      <c r="J222" s="18" t="s">
        <v>342</v>
      </c>
      <c r="K222" s="44"/>
    </row>
    <row r="223" spans="1:11" hidden="1">
      <c r="A223" s="94" t="s">
        <v>514</v>
      </c>
      <c r="B223" s="130"/>
      <c r="C223" s="86" t="s">
        <v>524</v>
      </c>
      <c r="D223" s="171" t="s">
        <v>23</v>
      </c>
      <c r="E223" s="172"/>
      <c r="F223" s="173" t="s">
        <v>251</v>
      </c>
      <c r="G223" s="34">
        <v>3</v>
      </c>
      <c r="H223" s="34">
        <v>3</v>
      </c>
      <c r="I223" s="29" t="s">
        <v>252</v>
      </c>
      <c r="J223" s="18" t="s">
        <v>342</v>
      </c>
      <c r="K223" s="44"/>
    </row>
    <row r="224" spans="1:11">
      <c r="A224" s="95" t="s">
        <v>513</v>
      </c>
      <c r="B224" s="130"/>
      <c r="C224" s="86" t="s">
        <v>524</v>
      </c>
      <c r="D224" s="82" t="s">
        <v>24</v>
      </c>
      <c r="E224" s="171"/>
      <c r="F224" s="173" t="s">
        <v>253</v>
      </c>
      <c r="G224" s="33">
        <v>2</v>
      </c>
      <c r="H224" s="33">
        <v>2</v>
      </c>
      <c r="I224" s="29" t="s">
        <v>254</v>
      </c>
      <c r="J224" s="18" t="s">
        <v>342</v>
      </c>
      <c r="K224" s="44"/>
    </row>
    <row r="225" spans="1:11" hidden="1">
      <c r="A225" s="94" t="s">
        <v>514</v>
      </c>
      <c r="B225" s="130"/>
      <c r="C225" s="86" t="s">
        <v>524</v>
      </c>
      <c r="D225" s="171" t="s">
        <v>26</v>
      </c>
      <c r="E225" s="172"/>
      <c r="F225" s="173" t="s">
        <v>257</v>
      </c>
      <c r="G225" s="27">
        <v>1</v>
      </c>
      <c r="H225" s="33">
        <v>2</v>
      </c>
      <c r="I225" s="29" t="s">
        <v>258</v>
      </c>
      <c r="J225" s="18" t="s">
        <v>342</v>
      </c>
      <c r="K225" s="44"/>
    </row>
    <row r="226" spans="1:11" hidden="1">
      <c r="A226" s="94" t="s">
        <v>514</v>
      </c>
      <c r="B226" s="130"/>
      <c r="C226" s="86" t="s">
        <v>524</v>
      </c>
      <c r="D226" s="176" t="s">
        <v>412</v>
      </c>
      <c r="E226" s="177"/>
      <c r="F226" s="180" t="s">
        <v>391</v>
      </c>
      <c r="G226" s="27">
        <v>1</v>
      </c>
      <c r="H226" s="33">
        <v>2</v>
      </c>
      <c r="I226" s="29" t="s">
        <v>413</v>
      </c>
      <c r="J226" s="18" t="s">
        <v>342</v>
      </c>
      <c r="K226" s="44"/>
    </row>
    <row r="227" spans="1:11" hidden="1">
      <c r="A227" s="94" t="s">
        <v>514</v>
      </c>
      <c r="B227" s="130"/>
      <c r="C227" s="86" t="s">
        <v>524</v>
      </c>
      <c r="D227" s="176" t="s">
        <v>142</v>
      </c>
      <c r="E227" s="177"/>
      <c r="F227" s="180" t="s">
        <v>391</v>
      </c>
      <c r="G227" s="27">
        <v>1</v>
      </c>
      <c r="H227" s="33">
        <v>2</v>
      </c>
      <c r="I227" s="29" t="s">
        <v>392</v>
      </c>
      <c r="J227" s="18" t="s">
        <v>342</v>
      </c>
      <c r="K227" s="44"/>
    </row>
    <row r="228" spans="1:11" hidden="1">
      <c r="A228" s="94" t="s">
        <v>514</v>
      </c>
      <c r="B228" s="130"/>
      <c r="C228" s="86" t="s">
        <v>524</v>
      </c>
      <c r="D228" s="171" t="s">
        <v>28</v>
      </c>
      <c r="E228" s="172"/>
      <c r="F228" s="173" t="s">
        <v>259</v>
      </c>
      <c r="G228" s="27">
        <v>1</v>
      </c>
      <c r="H228" s="33">
        <v>2</v>
      </c>
      <c r="I228" s="29" t="s">
        <v>260</v>
      </c>
      <c r="J228" s="18" t="s">
        <v>341</v>
      </c>
      <c r="K228" s="44" t="s">
        <v>346</v>
      </c>
    </row>
    <row r="229" spans="1:11" hidden="1">
      <c r="A229" s="94" t="s">
        <v>514</v>
      </c>
      <c r="B229" s="130"/>
      <c r="C229" s="86" t="s">
        <v>524</v>
      </c>
      <c r="D229" s="183" t="s">
        <v>414</v>
      </c>
      <c r="E229" s="195"/>
      <c r="F229" s="180" t="s">
        <v>415</v>
      </c>
      <c r="G229" s="33">
        <v>2</v>
      </c>
      <c r="H229" s="34">
        <v>3</v>
      </c>
      <c r="I229" s="29" t="s">
        <v>416</v>
      </c>
      <c r="J229" s="18" t="s">
        <v>341</v>
      </c>
      <c r="K229" s="44"/>
    </row>
    <row r="230" spans="1:11" hidden="1">
      <c r="A230" s="94" t="s">
        <v>514</v>
      </c>
      <c r="B230" s="130"/>
      <c r="C230" s="86" t="s">
        <v>524</v>
      </c>
      <c r="D230" s="171" t="s">
        <v>32</v>
      </c>
      <c r="E230" s="172"/>
      <c r="F230" s="173" t="s">
        <v>266</v>
      </c>
      <c r="G230" s="27">
        <v>1</v>
      </c>
      <c r="H230" s="75"/>
      <c r="I230" s="29" t="s">
        <v>267</v>
      </c>
      <c r="J230" s="18">
        <v>2</v>
      </c>
      <c r="K230" s="44"/>
    </row>
    <row r="231" spans="1:11" hidden="1">
      <c r="A231" s="94" t="s">
        <v>514</v>
      </c>
      <c r="B231" s="130"/>
      <c r="C231" s="86" t="s">
        <v>524</v>
      </c>
      <c r="D231" s="82" t="s">
        <v>796</v>
      </c>
      <c r="E231" s="172"/>
      <c r="F231" s="270" t="s">
        <v>282</v>
      </c>
      <c r="G231" s="33">
        <v>2</v>
      </c>
      <c r="H231" s="33">
        <v>2</v>
      </c>
      <c r="I231" s="29" t="s">
        <v>283</v>
      </c>
      <c r="J231" s="18" t="s">
        <v>342</v>
      </c>
      <c r="K231" s="44" t="s">
        <v>346</v>
      </c>
    </row>
    <row r="232" spans="1:11">
      <c r="A232" s="95" t="s">
        <v>513</v>
      </c>
      <c r="B232" s="130"/>
      <c r="C232" s="86" t="s">
        <v>524</v>
      </c>
      <c r="D232" s="171" t="s">
        <v>44</v>
      </c>
      <c r="E232" s="172"/>
      <c r="F232" s="173" t="s">
        <v>288</v>
      </c>
      <c r="G232" s="27">
        <v>1</v>
      </c>
      <c r="H232" s="33">
        <v>2</v>
      </c>
      <c r="I232" s="29" t="s">
        <v>289</v>
      </c>
      <c r="J232" s="18" t="s">
        <v>342</v>
      </c>
      <c r="K232" s="44" t="s">
        <v>346</v>
      </c>
    </row>
    <row r="233" spans="1:11" hidden="1">
      <c r="A233" s="94" t="s">
        <v>514</v>
      </c>
      <c r="B233" s="130"/>
      <c r="C233" s="86" t="s">
        <v>524</v>
      </c>
      <c r="D233" s="183" t="s">
        <v>417</v>
      </c>
      <c r="E233" s="195"/>
      <c r="F233" s="180" t="s">
        <v>418</v>
      </c>
      <c r="G233" s="34">
        <v>3</v>
      </c>
      <c r="H233" s="75"/>
      <c r="I233" s="29" t="s">
        <v>419</v>
      </c>
      <c r="J233" s="18" t="s">
        <v>341</v>
      </c>
      <c r="K233" s="44" t="s">
        <v>346</v>
      </c>
    </row>
    <row r="234" spans="1:11">
      <c r="A234" s="95" t="s">
        <v>513</v>
      </c>
      <c r="B234" s="130"/>
      <c r="C234" s="86" t="s">
        <v>524</v>
      </c>
      <c r="D234" s="82" t="s">
        <v>47</v>
      </c>
      <c r="E234" s="195"/>
      <c r="F234" s="270" t="s">
        <v>294</v>
      </c>
      <c r="G234" s="27">
        <v>1</v>
      </c>
      <c r="H234" s="33">
        <v>2</v>
      </c>
      <c r="I234" s="29" t="s">
        <v>295</v>
      </c>
      <c r="J234" s="18" t="s">
        <v>342</v>
      </c>
      <c r="K234" s="44" t="s">
        <v>346</v>
      </c>
    </row>
    <row r="235" spans="1:11">
      <c r="A235" s="95" t="s">
        <v>513</v>
      </c>
      <c r="B235" s="130"/>
      <c r="C235" s="86" t="s">
        <v>524</v>
      </c>
      <c r="D235" s="171" t="s">
        <v>49</v>
      </c>
      <c r="E235" s="172"/>
      <c r="F235" s="173" t="s">
        <v>298</v>
      </c>
      <c r="G235" s="33">
        <v>2</v>
      </c>
      <c r="H235" s="33">
        <v>2</v>
      </c>
      <c r="I235" s="29" t="s">
        <v>299</v>
      </c>
      <c r="J235" s="18" t="s">
        <v>342</v>
      </c>
      <c r="K235" s="44"/>
    </row>
    <row r="236" spans="1:11" hidden="1">
      <c r="A236" s="94" t="s">
        <v>514</v>
      </c>
      <c r="B236" s="130"/>
      <c r="C236" s="86" t="s">
        <v>524</v>
      </c>
      <c r="D236" s="82" t="s">
        <v>51</v>
      </c>
      <c r="E236" s="172"/>
      <c r="F236" s="270" t="s">
        <v>300</v>
      </c>
      <c r="G236" s="33">
        <v>2</v>
      </c>
      <c r="H236" s="33">
        <v>2</v>
      </c>
      <c r="I236" s="29" t="s">
        <v>301</v>
      </c>
      <c r="J236" s="18" t="s">
        <v>342</v>
      </c>
      <c r="K236" s="44"/>
    </row>
    <row r="237" spans="1:11" hidden="1">
      <c r="A237" s="94" t="s">
        <v>514</v>
      </c>
      <c r="B237" s="130"/>
      <c r="C237" s="86" t="s">
        <v>524</v>
      </c>
      <c r="D237" s="183" t="s">
        <v>424</v>
      </c>
      <c r="E237" s="195"/>
      <c r="F237" s="180" t="s">
        <v>403</v>
      </c>
      <c r="G237" s="27">
        <v>1</v>
      </c>
      <c r="H237" s="75"/>
      <c r="I237" s="29" t="s">
        <v>406</v>
      </c>
      <c r="J237" s="18" t="s">
        <v>341</v>
      </c>
      <c r="K237" s="44"/>
    </row>
    <row r="238" spans="1:11" hidden="1">
      <c r="A238" s="94" t="s">
        <v>514</v>
      </c>
      <c r="B238" s="130"/>
      <c r="C238" s="86" t="s">
        <v>524</v>
      </c>
      <c r="D238" s="82" t="s">
        <v>55</v>
      </c>
      <c r="E238" s="195"/>
      <c r="F238" s="270" t="s">
        <v>304</v>
      </c>
      <c r="G238" s="33">
        <v>2</v>
      </c>
      <c r="H238" s="33">
        <v>2</v>
      </c>
      <c r="I238" s="29" t="s">
        <v>305</v>
      </c>
      <c r="J238" s="18" t="s">
        <v>342</v>
      </c>
      <c r="K238" s="44" t="s">
        <v>346</v>
      </c>
    </row>
    <row r="239" spans="1:11" hidden="1">
      <c r="A239" s="94" t="s">
        <v>514</v>
      </c>
      <c r="B239" s="130"/>
      <c r="C239" s="86" t="s">
        <v>524</v>
      </c>
      <c r="D239" s="171" t="s">
        <v>56</v>
      </c>
      <c r="E239" s="172"/>
      <c r="F239" s="173" t="s">
        <v>306</v>
      </c>
      <c r="G239" s="27">
        <v>1</v>
      </c>
      <c r="H239" s="33">
        <v>2</v>
      </c>
      <c r="I239" s="29" t="s">
        <v>307</v>
      </c>
      <c r="J239" s="18">
        <v>2</v>
      </c>
      <c r="K239" s="44"/>
    </row>
    <row r="240" spans="1:11" hidden="1">
      <c r="A240" s="94" t="s">
        <v>514</v>
      </c>
      <c r="B240" s="130"/>
      <c r="C240" s="86" t="s">
        <v>524</v>
      </c>
      <c r="D240" s="183" t="s">
        <v>420</v>
      </c>
      <c r="E240" s="195"/>
      <c r="F240" s="180" t="s">
        <v>421</v>
      </c>
      <c r="G240" s="34">
        <v>3</v>
      </c>
      <c r="H240" s="33">
        <v>2</v>
      </c>
      <c r="I240" s="29" t="s">
        <v>422</v>
      </c>
      <c r="J240" s="18" t="s">
        <v>341</v>
      </c>
      <c r="K240" s="44" t="s">
        <v>346</v>
      </c>
    </row>
    <row r="241" spans="1:11" hidden="1">
      <c r="A241" s="94" t="s">
        <v>514</v>
      </c>
      <c r="B241" s="130"/>
      <c r="C241" s="86" t="s">
        <v>524</v>
      </c>
      <c r="D241" s="171" t="s">
        <v>60</v>
      </c>
      <c r="E241" s="172"/>
      <c r="F241" s="173" t="s">
        <v>314</v>
      </c>
      <c r="G241" s="34">
        <v>3</v>
      </c>
      <c r="H241" s="33">
        <v>2</v>
      </c>
      <c r="I241" s="29" t="s">
        <v>315</v>
      </c>
      <c r="J241" s="18" t="s">
        <v>341</v>
      </c>
      <c r="K241" s="44"/>
    </row>
    <row r="242" spans="1:11" hidden="1">
      <c r="A242" s="94" t="s">
        <v>514</v>
      </c>
      <c r="B242" s="130"/>
      <c r="C242" s="86" t="s">
        <v>524</v>
      </c>
      <c r="D242" s="172" t="s">
        <v>779</v>
      </c>
      <c r="E242" s="172"/>
      <c r="F242" s="173" t="s">
        <v>780</v>
      </c>
      <c r="G242" s="34">
        <v>3</v>
      </c>
      <c r="H242" s="33">
        <v>2</v>
      </c>
      <c r="I242" s="29" t="s">
        <v>781</v>
      </c>
      <c r="J242" s="18" t="s">
        <v>341</v>
      </c>
      <c r="K242" s="44" t="s">
        <v>346</v>
      </c>
    </row>
    <row r="243" spans="1:11" hidden="1">
      <c r="A243" s="94" t="s">
        <v>514</v>
      </c>
      <c r="B243" s="130"/>
      <c r="C243" s="86" t="s">
        <v>524</v>
      </c>
      <c r="D243" s="171" t="s">
        <v>61</v>
      </c>
      <c r="E243" s="172"/>
      <c r="F243" s="173" t="s">
        <v>316</v>
      </c>
      <c r="G243" s="33">
        <v>2</v>
      </c>
      <c r="H243" s="33">
        <v>2</v>
      </c>
      <c r="I243" s="29" t="s">
        <v>317</v>
      </c>
      <c r="J243" s="18" t="s">
        <v>341</v>
      </c>
      <c r="K243" s="44" t="s">
        <v>346</v>
      </c>
    </row>
    <row r="244" spans="1:11">
      <c r="A244" s="95" t="s">
        <v>513</v>
      </c>
      <c r="B244" s="130"/>
      <c r="C244" s="86" t="s">
        <v>524</v>
      </c>
      <c r="D244" s="171" t="s">
        <v>62</v>
      </c>
      <c r="E244" s="172"/>
      <c r="F244" s="173" t="s">
        <v>318</v>
      </c>
      <c r="G244" s="27">
        <v>1</v>
      </c>
      <c r="H244" s="33">
        <v>2</v>
      </c>
      <c r="I244" s="29" t="s">
        <v>319</v>
      </c>
      <c r="J244" s="18">
        <v>2</v>
      </c>
      <c r="K244" s="44" t="s">
        <v>346</v>
      </c>
    </row>
    <row r="245" spans="1:11">
      <c r="A245" s="43"/>
      <c r="B245" s="130"/>
      <c r="C245" s="86" t="s">
        <v>524</v>
      </c>
      <c r="D245" s="51" t="s">
        <v>562</v>
      </c>
      <c r="E245" s="14"/>
      <c r="F245" s="36"/>
      <c r="K245" s="43"/>
    </row>
    <row r="246" spans="1:11">
      <c r="A246" s="43"/>
      <c r="B246" s="131"/>
      <c r="F246" s="36"/>
      <c r="K246" s="43"/>
    </row>
    <row r="247" spans="1:11" ht="15" customHeight="1">
      <c r="A247" s="154"/>
      <c r="B247" s="390" t="s">
        <v>584</v>
      </c>
      <c r="C247" s="390"/>
      <c r="D247" s="390"/>
      <c r="E247" s="390"/>
      <c r="F247" s="390"/>
      <c r="G247" s="390"/>
      <c r="H247" s="390"/>
      <c r="K247" s="43"/>
    </row>
    <row r="248" spans="1:11" ht="15" customHeight="1">
      <c r="A248" s="155"/>
      <c r="B248" s="397"/>
      <c r="C248" s="397"/>
      <c r="D248" s="397"/>
      <c r="E248" s="397"/>
      <c r="F248" s="397"/>
      <c r="G248" s="397"/>
      <c r="H248" s="397"/>
      <c r="K248" s="43"/>
    </row>
    <row r="249" spans="1:11">
      <c r="A249" s="97" t="s">
        <v>592</v>
      </c>
      <c r="B249" s="410" t="s">
        <v>347</v>
      </c>
      <c r="C249" s="411"/>
      <c r="D249" s="393" t="s">
        <v>632</v>
      </c>
      <c r="E249" s="405"/>
      <c r="F249" s="406"/>
      <c r="G249" s="210" t="s">
        <v>571</v>
      </c>
      <c r="H249" s="210" t="s">
        <v>376</v>
      </c>
      <c r="I249" s="395" t="s">
        <v>637</v>
      </c>
      <c r="J249" s="391" t="s">
        <v>344</v>
      </c>
      <c r="K249" s="409" t="s">
        <v>345</v>
      </c>
    </row>
    <row r="250" spans="1:11">
      <c r="A250" s="79" t="s">
        <v>591</v>
      </c>
      <c r="B250" s="412"/>
      <c r="C250" s="413"/>
      <c r="D250" s="394"/>
      <c r="E250" s="407"/>
      <c r="F250" s="408"/>
      <c r="G250" s="211" t="s">
        <v>375</v>
      </c>
      <c r="H250" s="211" t="s">
        <v>377</v>
      </c>
      <c r="I250" s="396"/>
      <c r="J250" s="392"/>
      <c r="K250" s="409"/>
    </row>
    <row r="251" spans="1:11">
      <c r="A251" s="95" t="s">
        <v>513</v>
      </c>
      <c r="B251" s="128"/>
      <c r="C251" s="86" t="s">
        <v>365</v>
      </c>
      <c r="D251" s="324" t="s">
        <v>610</v>
      </c>
      <c r="E251" s="201"/>
      <c r="F251" s="86"/>
      <c r="G251" s="75"/>
      <c r="H251" s="75"/>
      <c r="I251" s="29" t="s">
        <v>606</v>
      </c>
      <c r="J251" s="75"/>
      <c r="K251" s="75"/>
    </row>
    <row r="252" spans="1:11">
      <c r="A252" s="95" t="s">
        <v>513</v>
      </c>
      <c r="B252" s="130"/>
      <c r="C252" s="86" t="s">
        <v>365</v>
      </c>
      <c r="D252" s="325" t="s">
        <v>117</v>
      </c>
      <c r="E252" s="172"/>
      <c r="F252" s="173" t="s">
        <v>320</v>
      </c>
      <c r="G252" s="27">
        <v>1</v>
      </c>
      <c r="H252" s="33">
        <v>2</v>
      </c>
      <c r="I252" s="29" t="s">
        <v>321</v>
      </c>
      <c r="J252" s="18" t="s">
        <v>341</v>
      </c>
      <c r="K252" s="44" t="s">
        <v>346</v>
      </c>
    </row>
    <row r="253" spans="1:11">
      <c r="A253" s="95" t="s">
        <v>513</v>
      </c>
      <c r="B253" s="130"/>
      <c r="C253" s="86" t="s">
        <v>365</v>
      </c>
      <c r="D253" s="325" t="s">
        <v>118</v>
      </c>
      <c r="E253" s="172"/>
      <c r="F253" s="173" t="s">
        <v>322</v>
      </c>
      <c r="G253" s="34">
        <v>3</v>
      </c>
      <c r="H253" s="27">
        <v>1</v>
      </c>
      <c r="I253" s="29" t="s">
        <v>323</v>
      </c>
      <c r="J253" s="18" t="s">
        <v>341</v>
      </c>
      <c r="K253" s="44"/>
    </row>
    <row r="254" spans="1:11">
      <c r="A254" s="95" t="s">
        <v>513</v>
      </c>
      <c r="B254" s="130"/>
      <c r="C254" s="86" t="s">
        <v>365</v>
      </c>
      <c r="D254" s="316" t="s">
        <v>119</v>
      </c>
      <c r="E254" s="195"/>
      <c r="F254" s="173" t="s">
        <v>324</v>
      </c>
      <c r="G254" s="27">
        <v>1</v>
      </c>
      <c r="H254" s="27">
        <v>1</v>
      </c>
      <c r="I254" s="29" t="s">
        <v>325</v>
      </c>
      <c r="J254" s="18" t="s">
        <v>341</v>
      </c>
      <c r="K254" s="44" t="s">
        <v>346</v>
      </c>
    </row>
    <row r="255" spans="1:11">
      <c r="A255" s="95" t="s">
        <v>513</v>
      </c>
      <c r="B255" s="130"/>
      <c r="C255" s="86" t="s">
        <v>365</v>
      </c>
      <c r="D255" s="316" t="s">
        <v>120</v>
      </c>
      <c r="E255" s="195"/>
      <c r="F255" s="173" t="s">
        <v>326</v>
      </c>
      <c r="G255" s="27">
        <v>1</v>
      </c>
      <c r="H255" s="27">
        <v>1</v>
      </c>
      <c r="I255" s="29" t="s">
        <v>327</v>
      </c>
      <c r="J255" s="18" t="s">
        <v>341</v>
      </c>
      <c r="K255" s="44"/>
    </row>
    <row r="256" spans="1:11">
      <c r="A256" s="95" t="s">
        <v>513</v>
      </c>
      <c r="B256" s="130"/>
      <c r="C256" s="86" t="s">
        <v>365</v>
      </c>
      <c r="D256" s="316" t="s">
        <v>121</v>
      </c>
      <c r="E256" s="195"/>
      <c r="F256" s="173" t="s">
        <v>328</v>
      </c>
      <c r="G256" s="33">
        <v>2</v>
      </c>
      <c r="H256" s="27">
        <v>1</v>
      </c>
      <c r="I256" s="29" t="s">
        <v>329</v>
      </c>
      <c r="J256" s="18" t="s">
        <v>341</v>
      </c>
      <c r="K256" s="44"/>
    </row>
    <row r="257" spans="1:11">
      <c r="A257" s="95" t="s">
        <v>513</v>
      </c>
      <c r="B257" s="130"/>
      <c r="C257" s="86" t="s">
        <v>365</v>
      </c>
      <c r="D257" s="316" t="s">
        <v>122</v>
      </c>
      <c r="E257" s="195"/>
      <c r="F257" s="173" t="s">
        <v>330</v>
      </c>
      <c r="G257" s="33">
        <v>2</v>
      </c>
      <c r="H257" s="33">
        <v>2</v>
      </c>
      <c r="I257" s="29" t="s">
        <v>331</v>
      </c>
      <c r="J257" s="18" t="s">
        <v>341</v>
      </c>
      <c r="K257" s="44" t="s">
        <v>346</v>
      </c>
    </row>
    <row r="258" spans="1:11">
      <c r="A258" s="95" t="s">
        <v>513</v>
      </c>
      <c r="B258" s="130"/>
      <c r="C258" s="86" t="s">
        <v>365</v>
      </c>
      <c r="D258" s="316" t="s">
        <v>123</v>
      </c>
      <c r="E258" s="195"/>
      <c r="F258" s="173" t="s">
        <v>332</v>
      </c>
      <c r="G258" s="33">
        <v>2</v>
      </c>
      <c r="H258" s="27">
        <v>1</v>
      </c>
      <c r="I258" s="29" t="s">
        <v>333</v>
      </c>
      <c r="J258" s="18" t="s">
        <v>341</v>
      </c>
      <c r="K258" s="44"/>
    </row>
    <row r="259" spans="1:11">
      <c r="A259" s="95" t="s">
        <v>513</v>
      </c>
      <c r="B259" s="130"/>
      <c r="C259" s="86" t="s">
        <v>365</v>
      </c>
      <c r="D259" s="316" t="s">
        <v>124</v>
      </c>
      <c r="E259" s="195"/>
      <c r="F259" s="173" t="s">
        <v>334</v>
      </c>
      <c r="G259" s="34">
        <v>3</v>
      </c>
      <c r="H259" s="33">
        <v>2</v>
      </c>
      <c r="I259" s="29" t="s">
        <v>333</v>
      </c>
      <c r="J259" s="18" t="s">
        <v>341</v>
      </c>
      <c r="K259" s="44" t="s">
        <v>346</v>
      </c>
    </row>
    <row r="260" spans="1:11" hidden="1">
      <c r="A260" s="94" t="s">
        <v>514</v>
      </c>
      <c r="B260" s="130"/>
      <c r="C260" s="86" t="s">
        <v>365</v>
      </c>
      <c r="D260" s="316" t="s">
        <v>125</v>
      </c>
      <c r="E260" s="195"/>
      <c r="F260" s="173" t="s">
        <v>335</v>
      </c>
      <c r="G260" s="27">
        <v>1</v>
      </c>
      <c r="H260" s="27">
        <v>1</v>
      </c>
      <c r="I260" s="29" t="s">
        <v>336</v>
      </c>
      <c r="J260" s="18" t="s">
        <v>341</v>
      </c>
      <c r="K260" s="44"/>
    </row>
    <row r="261" spans="1:11">
      <c r="A261" s="95" t="s">
        <v>513</v>
      </c>
      <c r="B261" s="130"/>
      <c r="C261" s="86" t="s">
        <v>365</v>
      </c>
      <c r="D261" s="316" t="s">
        <v>126</v>
      </c>
      <c r="E261" s="195"/>
      <c r="F261" s="173" t="s">
        <v>337</v>
      </c>
      <c r="G261" s="27">
        <v>1</v>
      </c>
      <c r="H261" s="27">
        <v>1</v>
      </c>
      <c r="I261" s="29" t="s">
        <v>338</v>
      </c>
      <c r="J261" s="18" t="s">
        <v>341</v>
      </c>
      <c r="K261" s="44"/>
    </row>
    <row r="262" spans="1:11">
      <c r="A262" s="95" t="s">
        <v>513</v>
      </c>
      <c r="B262" s="130"/>
      <c r="C262" s="86" t="s">
        <v>365</v>
      </c>
      <c r="D262" s="316" t="s">
        <v>127</v>
      </c>
      <c r="E262" s="195"/>
      <c r="F262" s="173" t="s">
        <v>339</v>
      </c>
      <c r="G262" s="27">
        <v>1</v>
      </c>
      <c r="H262" s="27">
        <v>1</v>
      </c>
      <c r="I262" s="29" t="s">
        <v>340</v>
      </c>
      <c r="J262" s="18" t="s">
        <v>341</v>
      </c>
      <c r="K262" s="44"/>
    </row>
    <row r="263" spans="1:11" hidden="1">
      <c r="A263" s="94" t="s">
        <v>514</v>
      </c>
      <c r="B263" s="130"/>
      <c r="C263" s="86" t="s">
        <v>365</v>
      </c>
      <c r="D263" s="183" t="s">
        <v>642</v>
      </c>
      <c r="E263" s="195"/>
      <c r="F263" s="226" t="s">
        <v>643</v>
      </c>
      <c r="G263" s="27">
        <v>1</v>
      </c>
      <c r="H263" s="27">
        <v>1</v>
      </c>
      <c r="I263" s="29" t="s">
        <v>644</v>
      </c>
      <c r="J263" s="18" t="s">
        <v>341</v>
      </c>
      <c r="K263" s="44"/>
    </row>
    <row r="264" spans="1:11">
      <c r="A264" s="43"/>
      <c r="B264" s="130"/>
      <c r="C264" s="86" t="s">
        <v>365</v>
      </c>
      <c r="D264" s="52" t="s">
        <v>562</v>
      </c>
      <c r="E264" s="55"/>
      <c r="F264" s="36"/>
      <c r="K264" s="43"/>
    </row>
    <row r="265" spans="1:11">
      <c r="A265" s="43"/>
      <c r="B265" s="131"/>
      <c r="C265" s="36"/>
      <c r="D265" s="55"/>
      <c r="E265" s="55"/>
      <c r="F265" s="36"/>
      <c r="K265" s="43"/>
    </row>
    <row r="266" spans="1:11" ht="15" customHeight="1">
      <c r="A266" s="154"/>
      <c r="B266" s="390" t="s">
        <v>585</v>
      </c>
      <c r="C266" s="390"/>
      <c r="D266" s="390"/>
      <c r="E266" s="390"/>
      <c r="F266" s="390"/>
      <c r="G266" s="390"/>
      <c r="H266" s="390"/>
      <c r="K266" s="43"/>
    </row>
    <row r="267" spans="1:11" ht="15" customHeight="1">
      <c r="A267" s="155"/>
      <c r="B267" s="397"/>
      <c r="C267" s="397"/>
      <c r="D267" s="397"/>
      <c r="E267" s="397"/>
      <c r="F267" s="397"/>
      <c r="G267" s="397"/>
      <c r="H267" s="397"/>
      <c r="K267" s="43"/>
    </row>
    <row r="268" spans="1:11">
      <c r="A268" s="97" t="s">
        <v>592</v>
      </c>
      <c r="B268" s="410" t="s">
        <v>347</v>
      </c>
      <c r="C268" s="411"/>
      <c r="D268" s="393" t="s">
        <v>632</v>
      </c>
      <c r="E268" s="405"/>
      <c r="F268" s="406"/>
      <c r="G268" s="210" t="s">
        <v>571</v>
      </c>
      <c r="H268" s="210" t="s">
        <v>376</v>
      </c>
      <c r="I268" s="395" t="s">
        <v>638</v>
      </c>
      <c r="J268" s="391" t="s">
        <v>344</v>
      </c>
      <c r="K268" s="409" t="s">
        <v>345</v>
      </c>
    </row>
    <row r="269" spans="1:11">
      <c r="A269" s="79" t="s">
        <v>591</v>
      </c>
      <c r="B269" s="412"/>
      <c r="C269" s="413"/>
      <c r="D269" s="394"/>
      <c r="E269" s="407"/>
      <c r="F269" s="408"/>
      <c r="G269" s="211" t="s">
        <v>375</v>
      </c>
      <c r="H269" s="211" t="s">
        <v>377</v>
      </c>
      <c r="I269" s="396"/>
      <c r="J269" s="392"/>
      <c r="K269" s="409"/>
    </row>
    <row r="270" spans="1:11" hidden="1">
      <c r="A270" s="94" t="s">
        <v>514</v>
      </c>
      <c r="B270" s="128"/>
      <c r="C270" s="86" t="s">
        <v>363</v>
      </c>
      <c r="D270" s="200" t="s">
        <v>610</v>
      </c>
      <c r="E270" s="201"/>
      <c r="F270" s="86"/>
      <c r="G270" s="75"/>
      <c r="H270" s="75"/>
      <c r="I270" s="29" t="s">
        <v>606</v>
      </c>
      <c r="J270" s="75"/>
      <c r="K270" s="75"/>
    </row>
    <row r="271" spans="1:11" hidden="1">
      <c r="A271" s="94" t="s">
        <v>514</v>
      </c>
      <c r="B271" s="130"/>
      <c r="C271" s="86" t="s">
        <v>363</v>
      </c>
      <c r="D271" s="171" t="s">
        <v>212</v>
      </c>
      <c r="E271" s="172"/>
      <c r="F271" s="173" t="s">
        <v>320</v>
      </c>
      <c r="G271" s="33">
        <v>2</v>
      </c>
      <c r="H271" s="75"/>
      <c r="I271" s="29" t="s">
        <v>321</v>
      </c>
      <c r="J271" s="18" t="s">
        <v>341</v>
      </c>
      <c r="K271" s="44" t="s">
        <v>346</v>
      </c>
    </row>
    <row r="272" spans="1:11">
      <c r="A272" s="95" t="s">
        <v>513</v>
      </c>
      <c r="B272" s="130"/>
      <c r="C272" s="86" t="s">
        <v>363</v>
      </c>
      <c r="D272" s="183" t="s">
        <v>119</v>
      </c>
      <c r="E272" s="195"/>
      <c r="F272" s="173" t="s">
        <v>324</v>
      </c>
      <c r="G272" s="27">
        <v>1</v>
      </c>
      <c r="H272" s="33">
        <v>2</v>
      </c>
      <c r="I272" s="29" t="s">
        <v>325</v>
      </c>
      <c r="J272" s="18" t="s">
        <v>341</v>
      </c>
      <c r="K272" s="44" t="s">
        <v>346</v>
      </c>
    </row>
    <row r="273" spans="1:11" hidden="1">
      <c r="A273" s="94" t="s">
        <v>514</v>
      </c>
      <c r="B273" s="130"/>
      <c r="C273" s="86" t="s">
        <v>363</v>
      </c>
      <c r="D273" s="183" t="s">
        <v>120</v>
      </c>
      <c r="E273" s="195"/>
      <c r="F273" s="173" t="s">
        <v>326</v>
      </c>
      <c r="G273" s="27">
        <v>1</v>
      </c>
      <c r="H273" s="75"/>
      <c r="I273" s="29" t="s">
        <v>327</v>
      </c>
      <c r="J273" s="18" t="s">
        <v>341</v>
      </c>
      <c r="K273" s="44"/>
    </row>
    <row r="274" spans="1:11" hidden="1">
      <c r="A274" s="94" t="s">
        <v>514</v>
      </c>
      <c r="B274" s="130"/>
      <c r="C274" s="86" t="s">
        <v>363</v>
      </c>
      <c r="D274" s="183" t="s">
        <v>121</v>
      </c>
      <c r="E274" s="195"/>
      <c r="F274" s="173" t="s">
        <v>328</v>
      </c>
      <c r="G274" s="33">
        <v>2</v>
      </c>
      <c r="H274" s="75"/>
      <c r="I274" s="29" t="s">
        <v>329</v>
      </c>
      <c r="J274" s="18" t="s">
        <v>341</v>
      </c>
      <c r="K274" s="44"/>
    </row>
    <row r="275" spans="1:11" hidden="1">
      <c r="A275" s="94" t="s">
        <v>514</v>
      </c>
      <c r="B275" s="130"/>
      <c r="C275" s="86" t="s">
        <v>363</v>
      </c>
      <c r="D275" s="183" t="s">
        <v>122</v>
      </c>
      <c r="E275" s="195"/>
      <c r="F275" s="173" t="s">
        <v>330</v>
      </c>
      <c r="G275" s="33">
        <v>2</v>
      </c>
      <c r="H275" s="75"/>
      <c r="I275" s="29" t="s">
        <v>331</v>
      </c>
      <c r="J275" s="18" t="s">
        <v>341</v>
      </c>
      <c r="K275" s="44" t="s">
        <v>346</v>
      </c>
    </row>
    <row r="276" spans="1:11" hidden="1">
      <c r="A276" s="94" t="s">
        <v>514</v>
      </c>
      <c r="B276" s="130"/>
      <c r="C276" s="86" t="s">
        <v>363</v>
      </c>
      <c r="D276" s="183" t="s">
        <v>123</v>
      </c>
      <c r="E276" s="195"/>
      <c r="F276" s="173" t="s">
        <v>332</v>
      </c>
      <c r="G276" s="34">
        <v>3</v>
      </c>
      <c r="H276" s="75"/>
      <c r="I276" s="29" t="s">
        <v>333</v>
      </c>
      <c r="J276" s="18" t="s">
        <v>341</v>
      </c>
      <c r="K276" s="44"/>
    </row>
    <row r="277" spans="1:11" hidden="1">
      <c r="A277" s="94" t="s">
        <v>514</v>
      </c>
      <c r="B277" s="130"/>
      <c r="C277" s="86" t="s">
        <v>363</v>
      </c>
      <c r="D277" s="183" t="s">
        <v>124</v>
      </c>
      <c r="E277" s="195"/>
      <c r="F277" s="173" t="s">
        <v>334</v>
      </c>
      <c r="G277" s="34">
        <v>3</v>
      </c>
      <c r="H277" s="75"/>
      <c r="I277" s="29" t="s">
        <v>333</v>
      </c>
      <c r="J277" s="18" t="s">
        <v>341</v>
      </c>
      <c r="K277" s="44" t="s">
        <v>346</v>
      </c>
    </row>
    <row r="278" spans="1:11" hidden="1">
      <c r="A278" s="94" t="s">
        <v>514</v>
      </c>
      <c r="B278" s="130"/>
      <c r="C278" s="86" t="s">
        <v>363</v>
      </c>
      <c r="D278" s="183" t="s">
        <v>125</v>
      </c>
      <c r="E278" s="195"/>
      <c r="F278" s="173" t="s">
        <v>335</v>
      </c>
      <c r="G278" s="27">
        <v>1</v>
      </c>
      <c r="H278" s="27">
        <v>1</v>
      </c>
      <c r="I278" s="29" t="s">
        <v>336</v>
      </c>
      <c r="J278" s="18" t="s">
        <v>341</v>
      </c>
      <c r="K278" s="44"/>
    </row>
    <row r="279" spans="1:11" hidden="1">
      <c r="A279" s="94" t="s">
        <v>514</v>
      </c>
      <c r="B279" s="130"/>
      <c r="C279" s="86" t="s">
        <v>363</v>
      </c>
      <c r="D279" s="183" t="s">
        <v>126</v>
      </c>
      <c r="E279" s="195"/>
      <c r="F279" s="173" t="s">
        <v>337</v>
      </c>
      <c r="G279" s="27">
        <v>1</v>
      </c>
      <c r="H279" s="33">
        <v>2</v>
      </c>
      <c r="I279" s="29" t="s">
        <v>338</v>
      </c>
      <c r="J279" s="18" t="s">
        <v>341</v>
      </c>
      <c r="K279" s="44"/>
    </row>
    <row r="280" spans="1:11">
      <c r="A280" s="95" t="s">
        <v>513</v>
      </c>
      <c r="B280" s="130"/>
      <c r="C280" s="86" t="s">
        <v>363</v>
      </c>
      <c r="D280" s="183" t="s">
        <v>127</v>
      </c>
      <c r="E280" s="195"/>
      <c r="F280" s="173" t="s">
        <v>339</v>
      </c>
      <c r="G280" s="27">
        <v>1</v>
      </c>
      <c r="H280" s="33">
        <v>2</v>
      </c>
      <c r="I280" s="29" t="s">
        <v>340</v>
      </c>
      <c r="J280" s="18" t="s">
        <v>341</v>
      </c>
      <c r="K280" s="44"/>
    </row>
    <row r="281" spans="1:11">
      <c r="A281" s="43"/>
      <c r="B281" s="130"/>
      <c r="C281" s="86" t="s">
        <v>363</v>
      </c>
      <c r="D281" s="55" t="s">
        <v>562</v>
      </c>
      <c r="E281" s="55"/>
      <c r="F281" s="65"/>
      <c r="G281" s="15"/>
      <c r="H281" s="20"/>
      <c r="I281" s="20"/>
      <c r="J281" s="21"/>
      <c r="K281" s="43"/>
    </row>
    <row r="282" spans="1:11">
      <c r="A282" s="43"/>
      <c r="B282" s="131"/>
      <c r="F282" s="68"/>
      <c r="K282" s="43"/>
    </row>
    <row r="283" spans="1:11" ht="15" hidden="1" customHeight="1">
      <c r="A283" s="154"/>
      <c r="B283" s="390" t="s">
        <v>425</v>
      </c>
      <c r="C283" s="390"/>
      <c r="D283" s="390"/>
      <c r="E283" s="390"/>
      <c r="F283" s="390"/>
      <c r="G283" s="390"/>
      <c r="H283" s="390"/>
      <c r="K283" s="43"/>
    </row>
    <row r="284" spans="1:11" ht="15" hidden="1" customHeight="1">
      <c r="A284" s="155"/>
      <c r="B284" s="397"/>
      <c r="C284" s="397"/>
      <c r="D284" s="397"/>
      <c r="E284" s="397"/>
      <c r="F284" s="397"/>
      <c r="G284" s="397"/>
      <c r="H284" s="397"/>
      <c r="K284" s="43"/>
    </row>
    <row r="285" spans="1:11" hidden="1">
      <c r="A285" s="97" t="s">
        <v>592</v>
      </c>
      <c r="B285" s="410" t="s">
        <v>347</v>
      </c>
      <c r="C285" s="411"/>
      <c r="D285" s="162" t="s">
        <v>349</v>
      </c>
      <c r="E285" s="164"/>
      <c r="F285" s="395" t="s">
        <v>604</v>
      </c>
      <c r="G285" s="210" t="s">
        <v>571</v>
      </c>
      <c r="H285" s="210" t="s">
        <v>376</v>
      </c>
      <c r="I285" s="395" t="s">
        <v>637</v>
      </c>
      <c r="J285" s="391" t="s">
        <v>344</v>
      </c>
      <c r="K285" s="43"/>
    </row>
    <row r="286" spans="1:11" hidden="1">
      <c r="A286" s="79" t="s">
        <v>591</v>
      </c>
      <c r="B286" s="412"/>
      <c r="C286" s="413"/>
      <c r="D286" s="165"/>
      <c r="E286" s="167"/>
      <c r="F286" s="396"/>
      <c r="G286" s="211" t="s">
        <v>375</v>
      </c>
      <c r="H286" s="211" t="s">
        <v>377</v>
      </c>
      <c r="I286" s="396"/>
      <c r="J286" s="392"/>
      <c r="K286" s="43"/>
    </row>
    <row r="287" spans="1:11" hidden="1">
      <c r="A287" s="75"/>
      <c r="B287" s="130"/>
      <c r="C287" s="86" t="s">
        <v>525</v>
      </c>
      <c r="D287" s="199" t="s">
        <v>426</v>
      </c>
      <c r="E287" s="101"/>
      <c r="F287" s="29"/>
      <c r="G287" s="75"/>
      <c r="H287" s="75"/>
      <c r="I287" s="29" t="s">
        <v>427</v>
      </c>
      <c r="J287" s="18">
        <v>4</v>
      </c>
      <c r="K287" s="43"/>
    </row>
    <row r="288" spans="1:11" hidden="1">
      <c r="A288" s="94" t="s">
        <v>514</v>
      </c>
      <c r="B288" s="130"/>
      <c r="C288" s="86" t="s">
        <v>525</v>
      </c>
      <c r="D288" s="182" t="s">
        <v>428</v>
      </c>
      <c r="E288" s="102"/>
      <c r="F288" s="39" t="s">
        <v>506</v>
      </c>
      <c r="G288" s="27">
        <v>1</v>
      </c>
      <c r="H288" s="33">
        <v>2</v>
      </c>
      <c r="I288" s="29" t="s">
        <v>429</v>
      </c>
      <c r="J288" s="18">
        <v>4</v>
      </c>
      <c r="K288" s="43"/>
    </row>
    <row r="289" spans="1:11" hidden="1">
      <c r="A289" s="94" t="s">
        <v>514</v>
      </c>
      <c r="B289" s="130"/>
      <c r="C289" s="86" t="s">
        <v>525</v>
      </c>
      <c r="D289" s="182" t="s">
        <v>430</v>
      </c>
      <c r="E289" s="102"/>
      <c r="F289" s="135" t="s">
        <v>508</v>
      </c>
      <c r="G289" s="27">
        <v>1</v>
      </c>
      <c r="H289" s="33">
        <v>2</v>
      </c>
      <c r="I289" s="29" t="s">
        <v>429</v>
      </c>
      <c r="J289" s="18">
        <v>4</v>
      </c>
      <c r="K289" s="43"/>
    </row>
    <row r="290" spans="1:11" hidden="1">
      <c r="A290" s="94" t="s">
        <v>514</v>
      </c>
      <c r="B290" s="130"/>
      <c r="C290" s="86" t="s">
        <v>525</v>
      </c>
      <c r="D290" s="182" t="s">
        <v>431</v>
      </c>
      <c r="E290" s="102"/>
      <c r="F290" s="134" t="s">
        <v>507</v>
      </c>
      <c r="G290" s="27">
        <v>1</v>
      </c>
      <c r="H290" s="33">
        <v>2</v>
      </c>
      <c r="I290" s="29" t="s">
        <v>429</v>
      </c>
      <c r="J290" s="18">
        <v>4</v>
      </c>
      <c r="K290" s="43"/>
    </row>
    <row r="291" spans="1:11" hidden="1">
      <c r="A291" s="94" t="s">
        <v>514</v>
      </c>
      <c r="B291" s="130"/>
      <c r="C291" s="86" t="s">
        <v>525</v>
      </c>
      <c r="D291" s="182" t="s">
        <v>432</v>
      </c>
      <c r="E291" s="102"/>
      <c r="F291" s="136" t="s">
        <v>509</v>
      </c>
      <c r="G291" s="27">
        <v>1</v>
      </c>
      <c r="H291" s="33">
        <v>2</v>
      </c>
      <c r="I291" s="29" t="s">
        <v>429</v>
      </c>
      <c r="J291" s="18">
        <v>4</v>
      </c>
      <c r="K291" s="43"/>
    </row>
    <row r="292" spans="1:11" hidden="1">
      <c r="A292" s="43"/>
      <c r="B292" s="130"/>
      <c r="C292" s="86" t="s">
        <v>525</v>
      </c>
      <c r="D292" s="56" t="s">
        <v>562</v>
      </c>
      <c r="E292" s="47"/>
      <c r="F292" s="68"/>
      <c r="K292" s="43"/>
    </row>
    <row r="293" spans="1:11" hidden="1">
      <c r="A293" s="43"/>
      <c r="B293" s="131"/>
      <c r="C293" s="36"/>
      <c r="D293" s="47"/>
      <c r="E293" s="47"/>
      <c r="F293" s="68"/>
      <c r="K293" s="43"/>
    </row>
    <row r="294" spans="1:11" ht="15" customHeight="1">
      <c r="A294" s="154"/>
      <c r="B294" s="390" t="s">
        <v>596</v>
      </c>
      <c r="C294" s="390"/>
      <c r="D294" s="390"/>
      <c r="E294" s="390"/>
      <c r="F294" s="390"/>
      <c r="G294" s="390"/>
      <c r="H294" s="390"/>
      <c r="K294" s="43"/>
    </row>
    <row r="295" spans="1:11" ht="15" customHeight="1">
      <c r="A295" s="155"/>
      <c r="B295" s="397"/>
      <c r="C295" s="397"/>
      <c r="D295" s="397"/>
      <c r="E295" s="397"/>
      <c r="F295" s="397"/>
      <c r="G295" s="397"/>
      <c r="H295" s="397"/>
      <c r="K295" s="43"/>
    </row>
    <row r="296" spans="1:11">
      <c r="A296" s="97" t="s">
        <v>592</v>
      </c>
      <c r="B296" s="410" t="s">
        <v>347</v>
      </c>
      <c r="C296" s="411"/>
      <c r="D296" s="162" t="s">
        <v>349</v>
      </c>
      <c r="E296" s="164"/>
      <c r="F296" s="391" t="s">
        <v>604</v>
      </c>
      <c r="G296" s="210" t="s">
        <v>571</v>
      </c>
      <c r="H296" s="210" t="s">
        <v>376</v>
      </c>
      <c r="I296" s="395" t="s">
        <v>637</v>
      </c>
      <c r="J296" s="391" t="s">
        <v>344</v>
      </c>
      <c r="K296" s="43"/>
    </row>
    <row r="297" spans="1:11">
      <c r="A297" s="79" t="s">
        <v>591</v>
      </c>
      <c r="B297" s="412"/>
      <c r="C297" s="413"/>
      <c r="D297" s="165"/>
      <c r="E297" s="167"/>
      <c r="F297" s="392"/>
      <c r="G297" s="211" t="s">
        <v>375</v>
      </c>
      <c r="H297" s="211" t="s">
        <v>377</v>
      </c>
      <c r="I297" s="396"/>
      <c r="J297" s="392"/>
      <c r="K297" s="43"/>
    </row>
    <row r="298" spans="1:11" hidden="1">
      <c r="A298" s="75"/>
      <c r="B298" s="130"/>
      <c r="C298" s="86" t="s">
        <v>525</v>
      </c>
      <c r="D298" s="198" t="s">
        <v>607</v>
      </c>
      <c r="E298" s="103"/>
      <c r="F298" s="69"/>
      <c r="G298" s="28"/>
      <c r="H298" s="75"/>
      <c r="I298" s="151" t="s">
        <v>606</v>
      </c>
      <c r="J298" s="28"/>
      <c r="K298" s="43"/>
    </row>
    <row r="299" spans="1:11">
      <c r="A299" s="95" t="s">
        <v>513</v>
      </c>
      <c r="B299" s="130"/>
      <c r="C299" s="86" t="s">
        <v>525</v>
      </c>
      <c r="D299" s="426" t="s">
        <v>810</v>
      </c>
      <c r="E299" s="427"/>
      <c r="F299" s="150" t="s">
        <v>605</v>
      </c>
      <c r="G299" s="27">
        <v>1</v>
      </c>
      <c r="H299" s="27">
        <v>1</v>
      </c>
      <c r="I299" s="70" t="s">
        <v>812</v>
      </c>
      <c r="J299" s="18">
        <v>4</v>
      </c>
      <c r="K299" s="43"/>
    </row>
    <row r="300" spans="1:11">
      <c r="A300" s="95" t="s">
        <v>513</v>
      </c>
      <c r="B300" s="130"/>
      <c r="C300" s="86" t="s">
        <v>525</v>
      </c>
      <c r="D300" s="183" t="s">
        <v>433</v>
      </c>
      <c r="E300" s="100"/>
      <c r="F300" s="39" t="s">
        <v>506</v>
      </c>
      <c r="G300" s="27">
        <v>1</v>
      </c>
      <c r="H300" s="27">
        <v>1</v>
      </c>
      <c r="I300" s="70" t="s">
        <v>505</v>
      </c>
      <c r="J300" s="18">
        <v>4</v>
      </c>
      <c r="K300" s="43"/>
    </row>
    <row r="301" spans="1:11">
      <c r="A301" s="95" t="s">
        <v>513</v>
      </c>
      <c r="B301" s="130"/>
      <c r="C301" s="86" t="s">
        <v>525</v>
      </c>
      <c r="D301" s="174" t="s">
        <v>434</v>
      </c>
      <c r="E301" s="83"/>
      <c r="F301" s="134" t="s">
        <v>507</v>
      </c>
      <c r="G301" s="27">
        <v>1</v>
      </c>
      <c r="H301" s="27">
        <v>1</v>
      </c>
      <c r="I301" s="29" t="s">
        <v>503</v>
      </c>
      <c r="J301" s="18">
        <v>4</v>
      </c>
      <c r="K301" s="43"/>
    </row>
    <row r="302" spans="1:11">
      <c r="A302" s="95" t="s">
        <v>513</v>
      </c>
      <c r="B302" s="130"/>
      <c r="C302" s="86" t="s">
        <v>525</v>
      </c>
      <c r="D302" s="183" t="s">
        <v>435</v>
      </c>
      <c r="E302" s="100"/>
      <c r="F302" s="136" t="s">
        <v>509</v>
      </c>
      <c r="G302" s="27">
        <v>1</v>
      </c>
      <c r="H302" s="27">
        <v>1</v>
      </c>
      <c r="I302" s="29" t="s">
        <v>504</v>
      </c>
      <c r="J302" s="18">
        <v>4</v>
      </c>
      <c r="K302" s="43"/>
    </row>
    <row r="303" spans="1:11">
      <c r="A303" s="43"/>
      <c r="B303" s="130"/>
      <c r="C303" s="86" t="s">
        <v>525</v>
      </c>
      <c r="D303" s="56" t="s">
        <v>562</v>
      </c>
      <c r="E303" s="47"/>
      <c r="F303" s="20"/>
      <c r="G303" s="15"/>
      <c r="J303" s="21"/>
      <c r="K303" s="43"/>
    </row>
    <row r="304" spans="1:11">
      <c r="A304" s="43"/>
      <c r="B304" s="131"/>
      <c r="C304" s="36"/>
      <c r="D304" s="47"/>
      <c r="E304" s="47"/>
      <c r="F304" s="20"/>
      <c r="G304" s="15"/>
      <c r="J304" s="21"/>
      <c r="K304" s="43"/>
    </row>
    <row r="305" spans="1:11" ht="15" customHeight="1">
      <c r="A305" s="154"/>
      <c r="B305" s="390" t="s">
        <v>586</v>
      </c>
      <c r="C305" s="390"/>
      <c r="D305" s="390"/>
      <c r="E305" s="390"/>
      <c r="F305" s="390"/>
      <c r="G305" s="390"/>
      <c r="H305" s="390"/>
      <c r="J305" s="21"/>
      <c r="K305" s="43"/>
    </row>
    <row r="306" spans="1:11" ht="15" customHeight="1">
      <c r="A306" s="155"/>
      <c r="B306" s="397"/>
      <c r="C306" s="397"/>
      <c r="D306" s="397"/>
      <c r="E306" s="397"/>
      <c r="F306" s="397"/>
      <c r="G306" s="397"/>
      <c r="H306" s="397"/>
      <c r="J306" s="21"/>
      <c r="K306" s="43"/>
    </row>
    <row r="307" spans="1:11">
      <c r="A307" s="97" t="s">
        <v>592</v>
      </c>
      <c r="B307" s="410" t="s">
        <v>347</v>
      </c>
      <c r="C307" s="411"/>
      <c r="D307" s="162" t="s">
        <v>349</v>
      </c>
      <c r="E307" s="164"/>
      <c r="F307" s="391" t="s">
        <v>604</v>
      </c>
      <c r="G307" s="210" t="s">
        <v>571</v>
      </c>
      <c r="H307" s="210" t="s">
        <v>376</v>
      </c>
      <c r="I307" s="395" t="s">
        <v>638</v>
      </c>
      <c r="J307" s="391" t="s">
        <v>344</v>
      </c>
      <c r="K307" s="43"/>
    </row>
    <row r="308" spans="1:11">
      <c r="A308" s="79" t="s">
        <v>591</v>
      </c>
      <c r="B308" s="412"/>
      <c r="C308" s="413"/>
      <c r="D308" s="165"/>
      <c r="E308" s="167"/>
      <c r="F308" s="392"/>
      <c r="G308" s="211" t="s">
        <v>375</v>
      </c>
      <c r="H308" s="211" t="s">
        <v>377</v>
      </c>
      <c r="I308" s="396"/>
      <c r="J308" s="392"/>
      <c r="K308" s="43"/>
    </row>
    <row r="309" spans="1:11" hidden="1">
      <c r="A309" s="95" t="s">
        <v>513</v>
      </c>
      <c r="B309" s="130"/>
      <c r="C309" s="86" t="s">
        <v>524</v>
      </c>
      <c r="D309" s="182" t="s">
        <v>426</v>
      </c>
      <c r="E309" s="102"/>
      <c r="F309" s="38"/>
      <c r="G309" s="75"/>
      <c r="H309" s="75"/>
      <c r="I309" s="151" t="s">
        <v>606</v>
      </c>
      <c r="J309" s="18">
        <v>4</v>
      </c>
      <c r="K309" s="43"/>
    </row>
    <row r="310" spans="1:11">
      <c r="A310" s="95" t="s">
        <v>513</v>
      </c>
      <c r="B310" s="130"/>
      <c r="C310" s="86" t="s">
        <v>524</v>
      </c>
      <c r="D310" s="182" t="s">
        <v>428</v>
      </c>
      <c r="E310" s="102"/>
      <c r="F310" s="39" t="s">
        <v>506</v>
      </c>
      <c r="G310" s="27">
        <v>1</v>
      </c>
      <c r="H310" s="27">
        <v>1</v>
      </c>
      <c r="I310" s="29" t="s">
        <v>429</v>
      </c>
      <c r="J310" s="18">
        <v>4</v>
      </c>
      <c r="K310" s="43"/>
    </row>
    <row r="311" spans="1:11">
      <c r="A311" s="95" t="s">
        <v>513</v>
      </c>
      <c r="B311" s="130"/>
      <c r="C311" s="86" t="s">
        <v>524</v>
      </c>
      <c r="D311" s="182" t="s">
        <v>430</v>
      </c>
      <c r="E311" s="102"/>
      <c r="F311" s="135" t="s">
        <v>508</v>
      </c>
      <c r="G311" s="27">
        <v>1</v>
      </c>
      <c r="H311" s="27">
        <v>1</v>
      </c>
      <c r="I311" s="29" t="s">
        <v>429</v>
      </c>
      <c r="J311" s="18">
        <v>4</v>
      </c>
      <c r="K311" s="43"/>
    </row>
    <row r="312" spans="1:11">
      <c r="A312" s="95" t="s">
        <v>513</v>
      </c>
      <c r="B312" s="130"/>
      <c r="C312" s="86" t="s">
        <v>524</v>
      </c>
      <c r="D312" s="182" t="s">
        <v>431</v>
      </c>
      <c r="E312" s="102"/>
      <c r="F312" s="134" t="s">
        <v>507</v>
      </c>
      <c r="G312" s="27">
        <v>1</v>
      </c>
      <c r="H312" s="95" t="s">
        <v>513</v>
      </c>
      <c r="I312" s="29" t="s">
        <v>429</v>
      </c>
      <c r="J312" s="18">
        <v>4</v>
      </c>
      <c r="K312" s="43"/>
    </row>
    <row r="313" spans="1:11">
      <c r="A313" s="95" t="s">
        <v>513</v>
      </c>
      <c r="B313" s="130"/>
      <c r="C313" s="86" t="s">
        <v>524</v>
      </c>
      <c r="D313" s="182" t="s">
        <v>432</v>
      </c>
      <c r="E313" s="102"/>
      <c r="F313" s="136" t="s">
        <v>509</v>
      </c>
      <c r="G313" s="27">
        <v>1</v>
      </c>
      <c r="H313" s="27">
        <v>1</v>
      </c>
      <c r="I313" s="29" t="s">
        <v>429</v>
      </c>
      <c r="J313" s="18">
        <v>4</v>
      </c>
      <c r="K313" s="43"/>
    </row>
    <row r="314" spans="1:11" hidden="1">
      <c r="A314" s="94" t="s">
        <v>514</v>
      </c>
      <c r="B314" s="130"/>
      <c r="C314" s="86" t="s">
        <v>524</v>
      </c>
      <c r="D314" s="183" t="s">
        <v>436</v>
      </c>
      <c r="E314" s="100"/>
      <c r="F314" s="150" t="s">
        <v>605</v>
      </c>
      <c r="G314" s="27">
        <v>1</v>
      </c>
      <c r="H314" s="75"/>
      <c r="I314" s="29" t="s">
        <v>429</v>
      </c>
      <c r="J314" s="18">
        <v>4</v>
      </c>
      <c r="K314" s="43"/>
    </row>
    <row r="315" spans="1:11">
      <c r="A315" s="43"/>
      <c r="B315" s="130"/>
      <c r="C315" s="86" t="s">
        <v>524</v>
      </c>
      <c r="D315" s="16" t="s">
        <v>562</v>
      </c>
      <c r="E315" s="16"/>
      <c r="F315" s="68"/>
      <c r="K315" s="43"/>
    </row>
    <row r="316" spans="1:11">
      <c r="A316" s="43"/>
      <c r="B316" s="131"/>
      <c r="C316" s="36"/>
      <c r="D316" s="16"/>
      <c r="E316" s="16"/>
      <c r="F316" s="68"/>
      <c r="K316" s="43"/>
    </row>
    <row r="317" spans="1:11" ht="15" customHeight="1">
      <c r="A317" s="154"/>
      <c r="B317" s="390" t="s">
        <v>597</v>
      </c>
      <c r="C317" s="390"/>
      <c r="D317" s="390"/>
      <c r="E317" s="390"/>
      <c r="F317" s="390"/>
      <c r="G317" s="390"/>
      <c r="H317" s="390"/>
      <c r="K317" s="43"/>
    </row>
    <row r="318" spans="1:11" ht="15" customHeight="1">
      <c r="A318" s="155"/>
      <c r="B318" s="397"/>
      <c r="C318" s="397"/>
      <c r="D318" s="397"/>
      <c r="E318" s="397"/>
      <c r="F318" s="397"/>
      <c r="G318" s="397"/>
      <c r="H318" s="397"/>
      <c r="K318" s="43"/>
    </row>
    <row r="319" spans="1:11">
      <c r="A319" s="97" t="s">
        <v>592</v>
      </c>
      <c r="B319" s="410" t="s">
        <v>347</v>
      </c>
      <c r="C319" s="411"/>
      <c r="D319" s="162" t="s">
        <v>349</v>
      </c>
      <c r="E319" s="164"/>
      <c r="F319" s="391" t="s">
        <v>604</v>
      </c>
      <c r="G319" s="210" t="s">
        <v>571</v>
      </c>
      <c r="H319" s="210" t="s">
        <v>376</v>
      </c>
      <c r="I319" s="395" t="s">
        <v>638</v>
      </c>
      <c r="J319" s="391" t="s">
        <v>344</v>
      </c>
      <c r="K319" s="391" t="s">
        <v>345</v>
      </c>
    </row>
    <row r="320" spans="1:11">
      <c r="A320" s="79" t="s">
        <v>591</v>
      </c>
      <c r="B320" s="412"/>
      <c r="C320" s="413"/>
      <c r="D320" s="165"/>
      <c r="E320" s="167"/>
      <c r="F320" s="392"/>
      <c r="G320" s="211" t="s">
        <v>375</v>
      </c>
      <c r="H320" s="211" t="s">
        <v>377</v>
      </c>
      <c r="I320" s="396"/>
      <c r="J320" s="392"/>
      <c r="K320" s="392"/>
    </row>
    <row r="321" spans="1:11" hidden="1">
      <c r="A321" s="75"/>
      <c r="B321" s="130"/>
      <c r="C321" s="81"/>
      <c r="D321" s="197" t="s">
        <v>437</v>
      </c>
      <c r="E321" s="104"/>
      <c r="F321" s="69"/>
      <c r="G321" s="28"/>
      <c r="H321" s="75"/>
      <c r="I321" s="151" t="s">
        <v>606</v>
      </c>
      <c r="J321" s="28"/>
      <c r="K321" s="44"/>
    </row>
    <row r="322" spans="1:11" hidden="1">
      <c r="A322" s="94" t="s">
        <v>514</v>
      </c>
      <c r="B322" s="130"/>
      <c r="C322" s="86" t="s">
        <v>524</v>
      </c>
      <c r="D322" s="192" t="s">
        <v>438</v>
      </c>
      <c r="E322" s="105"/>
      <c r="F322" s="39" t="s">
        <v>506</v>
      </c>
      <c r="G322" s="27">
        <v>1</v>
      </c>
      <c r="H322" s="75"/>
      <c r="I322" s="29" t="s">
        <v>455</v>
      </c>
      <c r="J322" s="18">
        <v>4</v>
      </c>
      <c r="K322" s="44" t="s">
        <v>346</v>
      </c>
    </row>
    <row r="323" spans="1:11" hidden="1">
      <c r="A323" s="94" t="s">
        <v>514</v>
      </c>
      <c r="B323" s="130"/>
      <c r="C323" s="86" t="s">
        <v>524</v>
      </c>
      <c r="D323" s="192" t="s">
        <v>439</v>
      </c>
      <c r="E323" s="105"/>
      <c r="F323" s="39" t="s">
        <v>506</v>
      </c>
      <c r="G323" s="27">
        <v>1</v>
      </c>
      <c r="H323" s="75"/>
      <c r="I323" s="29" t="s">
        <v>456</v>
      </c>
      <c r="J323" s="18">
        <v>4</v>
      </c>
      <c r="K323" s="44"/>
    </row>
    <row r="324" spans="1:11" hidden="1">
      <c r="A324" s="94" t="s">
        <v>514</v>
      </c>
      <c r="B324" s="130"/>
      <c r="C324" s="86" t="s">
        <v>524</v>
      </c>
      <c r="D324" s="192" t="s">
        <v>440</v>
      </c>
      <c r="E324" s="105"/>
      <c r="F324" s="39" t="s">
        <v>506</v>
      </c>
      <c r="G324" s="27">
        <v>1</v>
      </c>
      <c r="H324" s="75"/>
      <c r="I324" s="29" t="s">
        <v>457</v>
      </c>
      <c r="J324" s="18">
        <v>4</v>
      </c>
      <c r="K324" s="44"/>
    </row>
    <row r="325" spans="1:11" hidden="1">
      <c r="A325" s="94" t="s">
        <v>514</v>
      </c>
      <c r="B325" s="130"/>
      <c r="C325" s="86" t="s">
        <v>524</v>
      </c>
      <c r="D325" s="192" t="s">
        <v>441</v>
      </c>
      <c r="E325" s="105"/>
      <c r="F325" s="39" t="s">
        <v>506</v>
      </c>
      <c r="G325" s="27">
        <v>1</v>
      </c>
      <c r="H325" s="75"/>
      <c r="I325" s="40" t="s">
        <v>458</v>
      </c>
      <c r="J325" s="18">
        <v>4</v>
      </c>
      <c r="K325" s="44"/>
    </row>
    <row r="326" spans="1:11">
      <c r="A326" s="95" t="s">
        <v>513</v>
      </c>
      <c r="B326" s="130"/>
      <c r="C326" s="86" t="s">
        <v>524</v>
      </c>
      <c r="D326" s="192" t="s">
        <v>442</v>
      </c>
      <c r="E326" s="105"/>
      <c r="F326" s="134" t="s">
        <v>507</v>
      </c>
      <c r="G326" s="27">
        <v>1</v>
      </c>
      <c r="H326" s="95" t="s">
        <v>513</v>
      </c>
      <c r="I326" s="29" t="s">
        <v>459</v>
      </c>
      <c r="J326" s="18">
        <v>4</v>
      </c>
      <c r="K326" s="44"/>
    </row>
    <row r="327" spans="1:11" hidden="1">
      <c r="A327" s="94" t="s">
        <v>514</v>
      </c>
      <c r="B327" s="130"/>
      <c r="C327" s="86" t="s">
        <v>524</v>
      </c>
      <c r="D327" s="192" t="s">
        <v>443</v>
      </c>
      <c r="E327" s="105"/>
      <c r="F327" s="134" t="s">
        <v>507</v>
      </c>
      <c r="G327" s="27">
        <v>1</v>
      </c>
      <c r="H327" s="95" t="s">
        <v>513</v>
      </c>
      <c r="I327" s="29" t="s">
        <v>460</v>
      </c>
      <c r="J327" s="18">
        <v>4</v>
      </c>
      <c r="K327" s="44"/>
    </row>
    <row r="328" spans="1:11" hidden="1">
      <c r="A328" s="94" t="s">
        <v>514</v>
      </c>
      <c r="B328" s="130"/>
      <c r="C328" s="86" t="s">
        <v>524</v>
      </c>
      <c r="D328" s="192" t="s">
        <v>445</v>
      </c>
      <c r="E328" s="105"/>
      <c r="F328" s="134" t="s">
        <v>507</v>
      </c>
      <c r="G328" s="27">
        <v>1</v>
      </c>
      <c r="H328" s="95" t="s">
        <v>513</v>
      </c>
      <c r="I328" s="29" t="s">
        <v>462</v>
      </c>
      <c r="J328" s="18">
        <v>4</v>
      </c>
      <c r="K328" s="44"/>
    </row>
    <row r="329" spans="1:11">
      <c r="A329" s="95" t="s">
        <v>513</v>
      </c>
      <c r="B329" s="130"/>
      <c r="C329" s="86" t="s">
        <v>524</v>
      </c>
      <c r="D329" s="192" t="s">
        <v>446</v>
      </c>
      <c r="E329" s="105"/>
      <c r="F329" s="136" t="s">
        <v>509</v>
      </c>
      <c r="G329" s="27">
        <v>1</v>
      </c>
      <c r="H329" s="95" t="s">
        <v>513</v>
      </c>
      <c r="I329" s="29" t="s">
        <v>463</v>
      </c>
      <c r="J329" s="18">
        <v>4</v>
      </c>
      <c r="K329" s="44"/>
    </row>
    <row r="330" spans="1:11" hidden="1">
      <c r="A330" s="94" t="s">
        <v>514</v>
      </c>
      <c r="B330" s="130"/>
      <c r="C330" s="86" t="s">
        <v>524</v>
      </c>
      <c r="D330" s="192" t="s">
        <v>447</v>
      </c>
      <c r="E330" s="105"/>
      <c r="F330" s="136" t="s">
        <v>509</v>
      </c>
      <c r="G330" s="27">
        <v>1</v>
      </c>
      <c r="H330" s="95" t="s">
        <v>513</v>
      </c>
      <c r="I330" s="70" t="s">
        <v>464</v>
      </c>
      <c r="J330" s="18">
        <v>4</v>
      </c>
      <c r="K330" s="44"/>
    </row>
    <row r="331" spans="1:11" hidden="1">
      <c r="A331" s="94" t="s">
        <v>514</v>
      </c>
      <c r="B331" s="130"/>
      <c r="C331" s="86" t="s">
        <v>524</v>
      </c>
      <c r="D331" s="192" t="s">
        <v>448</v>
      </c>
      <c r="E331" s="105"/>
      <c r="F331" s="136" t="s">
        <v>509</v>
      </c>
      <c r="G331" s="27">
        <v>1</v>
      </c>
      <c r="H331" s="95" t="s">
        <v>513</v>
      </c>
      <c r="I331" s="29" t="s">
        <v>465</v>
      </c>
      <c r="J331" s="18">
        <v>4</v>
      </c>
      <c r="K331" s="44"/>
    </row>
    <row r="332" spans="1:11" hidden="1">
      <c r="A332" s="94" t="s">
        <v>514</v>
      </c>
      <c r="B332" s="130"/>
      <c r="C332" s="86" t="s">
        <v>524</v>
      </c>
      <c r="D332" s="192" t="s">
        <v>449</v>
      </c>
      <c r="E332" s="105"/>
      <c r="F332" s="136" t="s">
        <v>509</v>
      </c>
      <c r="G332" s="27">
        <v>1</v>
      </c>
      <c r="H332" s="95" t="s">
        <v>513</v>
      </c>
      <c r="I332" s="72" t="s">
        <v>466</v>
      </c>
      <c r="J332" s="18">
        <v>4</v>
      </c>
      <c r="K332" s="44"/>
    </row>
    <row r="333" spans="1:11" hidden="1">
      <c r="A333" s="94" t="s">
        <v>514</v>
      </c>
      <c r="B333" s="130"/>
      <c r="C333" s="86" t="s">
        <v>524</v>
      </c>
      <c r="D333" s="192" t="s">
        <v>450</v>
      </c>
      <c r="E333" s="105"/>
      <c r="F333" s="135" t="s">
        <v>508</v>
      </c>
      <c r="G333" s="27">
        <v>1</v>
      </c>
      <c r="H333" s="95" t="s">
        <v>513</v>
      </c>
      <c r="I333" s="72" t="s">
        <v>467</v>
      </c>
      <c r="J333" s="18">
        <v>4</v>
      </c>
      <c r="K333" s="44"/>
    </row>
    <row r="334" spans="1:11">
      <c r="A334" s="95" t="s">
        <v>513</v>
      </c>
      <c r="B334" s="130"/>
      <c r="C334" s="86" t="s">
        <v>524</v>
      </c>
      <c r="D334" s="192" t="s">
        <v>451</v>
      </c>
      <c r="E334" s="105"/>
      <c r="F334" s="135" t="s">
        <v>508</v>
      </c>
      <c r="G334" s="27">
        <v>1</v>
      </c>
      <c r="H334" s="95" t="s">
        <v>513</v>
      </c>
      <c r="I334" s="29" t="s">
        <v>468</v>
      </c>
      <c r="J334" s="18">
        <v>4</v>
      </c>
      <c r="K334" s="44"/>
    </row>
    <row r="335" spans="1:11" hidden="1">
      <c r="A335" s="94" t="s">
        <v>514</v>
      </c>
      <c r="B335" s="130"/>
      <c r="C335" s="86" t="s">
        <v>524</v>
      </c>
      <c r="D335" s="192" t="s">
        <v>452</v>
      </c>
      <c r="E335" s="105"/>
      <c r="F335" s="135" t="s">
        <v>508</v>
      </c>
      <c r="G335" s="27">
        <v>1</v>
      </c>
      <c r="H335" s="75"/>
      <c r="I335" s="29" t="s">
        <v>469</v>
      </c>
      <c r="J335" s="18">
        <v>4</v>
      </c>
      <c r="K335" s="44"/>
    </row>
    <row r="336" spans="1:11" hidden="1">
      <c r="A336" s="94" t="s">
        <v>514</v>
      </c>
      <c r="B336" s="130"/>
      <c r="C336" s="86" t="s">
        <v>524</v>
      </c>
      <c r="D336" s="192" t="s">
        <v>453</v>
      </c>
      <c r="E336" s="105"/>
      <c r="F336" s="135" t="s">
        <v>508</v>
      </c>
      <c r="G336" s="27">
        <v>1</v>
      </c>
      <c r="H336" s="75"/>
      <c r="I336" s="29" t="s">
        <v>470</v>
      </c>
      <c r="J336" s="18">
        <v>4</v>
      </c>
      <c r="K336" s="44"/>
    </row>
    <row r="337" spans="1:11" hidden="1">
      <c r="A337" s="94" t="s">
        <v>514</v>
      </c>
      <c r="B337" s="130"/>
      <c r="C337" s="86" t="s">
        <v>524</v>
      </c>
      <c r="D337" s="192" t="s">
        <v>444</v>
      </c>
      <c r="E337" s="105"/>
      <c r="F337" s="135" t="s">
        <v>508</v>
      </c>
      <c r="G337" s="27">
        <v>1</v>
      </c>
      <c r="H337" s="75"/>
      <c r="I337" s="71" t="s">
        <v>461</v>
      </c>
      <c r="J337" s="18">
        <v>4</v>
      </c>
      <c r="K337" s="44"/>
    </row>
    <row r="338" spans="1:11" hidden="1">
      <c r="A338" s="94" t="s">
        <v>514</v>
      </c>
      <c r="B338" s="130"/>
      <c r="C338" s="86" t="s">
        <v>524</v>
      </c>
      <c r="D338" s="192" t="s">
        <v>454</v>
      </c>
      <c r="E338" s="105"/>
      <c r="F338" s="135" t="s">
        <v>508</v>
      </c>
      <c r="G338" s="27">
        <v>1</v>
      </c>
      <c r="H338" s="75"/>
      <c r="I338" s="29" t="s">
        <v>471</v>
      </c>
      <c r="J338" s="18">
        <v>4</v>
      </c>
      <c r="K338" s="44"/>
    </row>
    <row r="339" spans="1:11">
      <c r="A339" s="43"/>
      <c r="B339" s="130"/>
      <c r="C339" s="86" t="s">
        <v>524</v>
      </c>
      <c r="D339" s="58" t="s">
        <v>562</v>
      </c>
      <c r="E339" s="93"/>
      <c r="F339" s="68"/>
      <c r="K339" s="43"/>
    </row>
    <row r="340" spans="1:11">
      <c r="A340" s="43"/>
      <c r="B340" s="131"/>
      <c r="C340" s="36"/>
      <c r="D340" s="93"/>
      <c r="E340" s="93"/>
      <c r="F340" s="68"/>
      <c r="K340" s="43"/>
    </row>
    <row r="341" spans="1:11" ht="15" customHeight="1">
      <c r="A341" s="154"/>
      <c r="B341" s="390" t="s">
        <v>587</v>
      </c>
      <c r="C341" s="390"/>
      <c r="D341" s="390"/>
      <c r="E341" s="390"/>
      <c r="F341" s="390"/>
      <c r="G341" s="390"/>
      <c r="H341" s="390"/>
      <c r="K341" s="43"/>
    </row>
    <row r="342" spans="1:11" ht="15" customHeight="1">
      <c r="A342" s="155"/>
      <c r="B342" s="397"/>
      <c r="C342" s="397"/>
      <c r="D342" s="397"/>
      <c r="E342" s="397"/>
      <c r="F342" s="397"/>
      <c r="G342" s="397"/>
      <c r="H342" s="397"/>
      <c r="K342" s="43"/>
    </row>
    <row r="343" spans="1:11">
      <c r="A343" s="97" t="s">
        <v>592</v>
      </c>
      <c r="B343" s="410" t="s">
        <v>347</v>
      </c>
      <c r="C343" s="411"/>
      <c r="D343" s="393" t="s">
        <v>632</v>
      </c>
      <c r="E343" s="405"/>
      <c r="F343" s="406"/>
      <c r="G343" s="210" t="s">
        <v>571</v>
      </c>
      <c r="H343" s="210" t="s">
        <v>376</v>
      </c>
      <c r="I343" s="395" t="s">
        <v>638</v>
      </c>
      <c r="J343" s="391" t="s">
        <v>344</v>
      </c>
      <c r="K343" s="409" t="s">
        <v>345</v>
      </c>
    </row>
    <row r="344" spans="1:11">
      <c r="A344" s="79" t="s">
        <v>591</v>
      </c>
      <c r="B344" s="412"/>
      <c r="C344" s="413"/>
      <c r="D344" s="394"/>
      <c r="E344" s="407"/>
      <c r="F344" s="408"/>
      <c r="G344" s="211" t="s">
        <v>375</v>
      </c>
      <c r="H344" s="211" t="s">
        <v>377</v>
      </c>
      <c r="I344" s="396"/>
      <c r="J344" s="392"/>
      <c r="K344" s="409"/>
    </row>
    <row r="345" spans="1:11" hidden="1">
      <c r="A345" s="94" t="s">
        <v>514</v>
      </c>
      <c r="B345" s="130"/>
      <c r="C345" s="81"/>
      <c r="D345" s="192" t="s">
        <v>472</v>
      </c>
      <c r="E345" s="193"/>
      <c r="F345" s="194"/>
      <c r="G345" s="342"/>
      <c r="H345" s="342"/>
      <c r="I345" s="151" t="s">
        <v>606</v>
      </c>
      <c r="J345" s="18">
        <v>4</v>
      </c>
      <c r="K345" s="44"/>
    </row>
    <row r="346" spans="1:11" hidden="1">
      <c r="A346" s="94" t="s">
        <v>514</v>
      </c>
      <c r="B346" s="130"/>
      <c r="C346" s="86" t="s">
        <v>524</v>
      </c>
      <c r="D346" s="183" t="s">
        <v>473</v>
      </c>
      <c r="E346" s="195"/>
      <c r="F346" s="181" t="s">
        <v>476</v>
      </c>
      <c r="G346" s="27">
        <v>1</v>
      </c>
      <c r="H346" s="33">
        <v>2</v>
      </c>
      <c r="I346" s="29" t="s">
        <v>510</v>
      </c>
      <c r="J346" s="18">
        <v>4</v>
      </c>
      <c r="K346" s="44"/>
    </row>
    <row r="347" spans="1:11" hidden="1">
      <c r="A347" s="94" t="s">
        <v>514</v>
      </c>
      <c r="B347" s="130"/>
      <c r="C347" s="86" t="s">
        <v>524</v>
      </c>
      <c r="D347" s="182" t="s">
        <v>474</v>
      </c>
      <c r="E347" s="196"/>
      <c r="F347" s="181" t="s">
        <v>477</v>
      </c>
      <c r="G347" s="28"/>
      <c r="H347" s="75"/>
      <c r="I347" s="29" t="s">
        <v>511</v>
      </c>
      <c r="J347" s="18">
        <v>4</v>
      </c>
      <c r="K347" s="64" t="s">
        <v>346</v>
      </c>
    </row>
    <row r="348" spans="1:11" hidden="1">
      <c r="A348" s="94" t="s">
        <v>514</v>
      </c>
      <c r="B348" s="130"/>
      <c r="C348" s="86" t="s">
        <v>524</v>
      </c>
      <c r="D348" s="315" t="s">
        <v>761</v>
      </c>
      <c r="E348" s="196"/>
      <c r="F348" s="335" t="s">
        <v>547</v>
      </c>
      <c r="G348" s="27">
        <v>1</v>
      </c>
      <c r="H348" s="33">
        <v>2</v>
      </c>
      <c r="I348" s="29" t="s">
        <v>555</v>
      </c>
      <c r="J348" s="18">
        <v>4</v>
      </c>
      <c r="K348" s="64" t="s">
        <v>346</v>
      </c>
    </row>
    <row r="349" spans="1:11">
      <c r="A349" s="95" t="s">
        <v>513</v>
      </c>
      <c r="B349" s="130"/>
      <c r="C349" s="86" t="s">
        <v>524</v>
      </c>
      <c r="D349" s="182" t="s">
        <v>475</v>
      </c>
      <c r="E349" s="196"/>
      <c r="F349" s="181" t="s">
        <v>478</v>
      </c>
      <c r="G349" s="28"/>
      <c r="H349" s="75"/>
      <c r="I349" s="29" t="s">
        <v>512</v>
      </c>
      <c r="J349" s="18">
        <v>4</v>
      </c>
      <c r="K349" s="64" t="s">
        <v>346</v>
      </c>
    </row>
    <row r="350" spans="1:11">
      <c r="A350" s="43"/>
      <c r="B350" s="130"/>
      <c r="C350" s="86" t="s">
        <v>524</v>
      </c>
      <c r="D350" s="59" t="s">
        <v>562</v>
      </c>
      <c r="E350" s="59"/>
      <c r="F350" s="73"/>
      <c r="I350" s="20"/>
      <c r="J350" s="21"/>
      <c r="K350" s="43"/>
    </row>
    <row r="351" spans="1:11">
      <c r="A351" s="43"/>
      <c r="B351" s="131"/>
      <c r="C351" s="36"/>
      <c r="D351" s="59"/>
      <c r="E351" s="59"/>
      <c r="F351" s="73"/>
      <c r="I351" s="20"/>
      <c r="J351" s="21"/>
      <c r="K351" s="43"/>
    </row>
    <row r="352" spans="1:11" ht="15" customHeight="1">
      <c r="A352" s="154"/>
      <c r="B352" s="390" t="s">
        <v>582</v>
      </c>
      <c r="C352" s="390"/>
      <c r="D352" s="390"/>
      <c r="E352" s="390"/>
      <c r="F352" s="390"/>
      <c r="G352" s="390"/>
      <c r="H352" s="390"/>
      <c r="I352" s="20"/>
      <c r="J352" s="21"/>
      <c r="K352" s="43"/>
    </row>
    <row r="353" spans="1:11" ht="15" customHeight="1">
      <c r="A353" s="155"/>
      <c r="B353" s="397"/>
      <c r="C353" s="397"/>
      <c r="D353" s="397"/>
      <c r="E353" s="397"/>
      <c r="F353" s="397"/>
      <c r="G353" s="397"/>
      <c r="H353" s="397"/>
      <c r="I353" s="20"/>
      <c r="J353" s="21"/>
      <c r="K353" s="43"/>
    </row>
    <row r="354" spans="1:11">
      <c r="A354" s="97" t="s">
        <v>592</v>
      </c>
      <c r="B354" s="410" t="s">
        <v>347</v>
      </c>
      <c r="C354" s="411"/>
      <c r="D354" s="393" t="s">
        <v>632</v>
      </c>
      <c r="E354" s="405"/>
      <c r="F354" s="406"/>
      <c r="G354" s="210" t="s">
        <v>571</v>
      </c>
      <c r="H354" s="210" t="s">
        <v>376</v>
      </c>
      <c r="I354" s="395" t="s">
        <v>640</v>
      </c>
      <c r="J354" s="391" t="s">
        <v>344</v>
      </c>
      <c r="K354" s="391" t="s">
        <v>345</v>
      </c>
    </row>
    <row r="355" spans="1:11">
      <c r="A355" s="79" t="s">
        <v>591</v>
      </c>
      <c r="B355" s="412"/>
      <c r="C355" s="413"/>
      <c r="D355" s="394"/>
      <c r="E355" s="407"/>
      <c r="F355" s="408"/>
      <c r="G355" s="211" t="s">
        <v>375</v>
      </c>
      <c r="H355" s="211" t="s">
        <v>377</v>
      </c>
      <c r="I355" s="396"/>
      <c r="J355" s="392"/>
      <c r="K355" s="392"/>
    </row>
    <row r="356" spans="1:11">
      <c r="A356" s="152" t="s">
        <v>513</v>
      </c>
      <c r="B356" s="132"/>
      <c r="C356" s="107" t="s">
        <v>527</v>
      </c>
      <c r="D356" s="316" t="s">
        <v>528</v>
      </c>
      <c r="E356" s="185"/>
      <c r="F356" s="180" t="s">
        <v>530</v>
      </c>
      <c r="G356" s="27">
        <v>1</v>
      </c>
      <c r="H356" s="27">
        <v>1</v>
      </c>
      <c r="I356" s="26" t="s">
        <v>532</v>
      </c>
      <c r="J356" s="18">
        <v>4</v>
      </c>
      <c r="K356" s="64" t="s">
        <v>346</v>
      </c>
    </row>
    <row r="357" spans="1:11">
      <c r="A357" s="152" t="s">
        <v>513</v>
      </c>
      <c r="B357" s="132"/>
      <c r="C357" s="107" t="s">
        <v>527</v>
      </c>
      <c r="D357" s="316" t="s">
        <v>529</v>
      </c>
      <c r="E357" s="185"/>
      <c r="F357" s="180" t="s">
        <v>531</v>
      </c>
      <c r="G357" s="27">
        <v>1</v>
      </c>
      <c r="H357" s="27">
        <v>1</v>
      </c>
      <c r="I357" s="26" t="s">
        <v>532</v>
      </c>
      <c r="J357" s="18">
        <v>4</v>
      </c>
      <c r="K357" s="64"/>
    </row>
    <row r="358" spans="1:11" hidden="1">
      <c r="A358" s="340" t="s">
        <v>514</v>
      </c>
      <c r="B358" s="132"/>
      <c r="C358" s="107" t="s">
        <v>527</v>
      </c>
      <c r="D358" s="183" t="s">
        <v>770</v>
      </c>
      <c r="E358" s="185"/>
      <c r="F358" s="338" t="s">
        <v>771</v>
      </c>
      <c r="G358" s="27">
        <v>1</v>
      </c>
      <c r="H358" s="27">
        <v>1</v>
      </c>
      <c r="I358" s="26" t="s">
        <v>532</v>
      </c>
      <c r="J358" s="18">
        <v>4</v>
      </c>
      <c r="K358" s="64"/>
    </row>
    <row r="359" spans="1:11">
      <c r="A359" s="63"/>
      <c r="B359" s="132"/>
      <c r="C359" s="107" t="s">
        <v>527</v>
      </c>
      <c r="D359" s="60" t="s">
        <v>562</v>
      </c>
      <c r="E359" s="60"/>
      <c r="F359" s="74"/>
      <c r="G359" s="61"/>
      <c r="H359" s="22"/>
      <c r="I359" s="62"/>
      <c r="J359" s="21"/>
      <c r="K359" s="63"/>
    </row>
    <row r="360" spans="1:11" hidden="1">
      <c r="A360" s="63"/>
      <c r="B360" s="133"/>
      <c r="C360" s="22"/>
      <c r="D360" s="60"/>
      <c r="E360" s="60"/>
      <c r="F360" s="74"/>
      <c r="G360" s="61"/>
      <c r="H360" s="22"/>
      <c r="I360" s="62"/>
      <c r="J360" s="21"/>
      <c r="K360" s="63"/>
    </row>
    <row r="361" spans="1:11" ht="15" customHeight="1">
      <c r="A361" s="154"/>
      <c r="B361" s="390" t="s">
        <v>583</v>
      </c>
      <c r="C361" s="390"/>
      <c r="D361" s="390"/>
      <c r="E361" s="390"/>
      <c r="F361" s="390"/>
      <c r="G361" s="390"/>
      <c r="H361" s="390"/>
      <c r="I361" s="62"/>
      <c r="J361" s="21"/>
      <c r="K361" s="63"/>
    </row>
    <row r="362" spans="1:11" ht="15" customHeight="1">
      <c r="A362" s="155"/>
      <c r="B362" s="397"/>
      <c r="C362" s="397"/>
      <c r="D362" s="397"/>
      <c r="E362" s="397"/>
      <c r="F362" s="397"/>
      <c r="G362" s="397"/>
      <c r="H362" s="397"/>
      <c r="I362" s="62"/>
      <c r="J362" s="21"/>
      <c r="K362" s="63"/>
    </row>
    <row r="363" spans="1:11">
      <c r="A363" s="97" t="s">
        <v>592</v>
      </c>
      <c r="B363" s="410" t="s">
        <v>347</v>
      </c>
      <c r="C363" s="411"/>
      <c r="D363" s="393" t="s">
        <v>632</v>
      </c>
      <c r="E363" s="405"/>
      <c r="F363" s="406"/>
      <c r="G363" s="210" t="s">
        <v>571</v>
      </c>
      <c r="H363" s="210" t="s">
        <v>376</v>
      </c>
      <c r="I363" s="395" t="s">
        <v>639</v>
      </c>
      <c r="J363" s="391" t="s">
        <v>344</v>
      </c>
      <c r="K363" s="391" t="s">
        <v>345</v>
      </c>
    </row>
    <row r="364" spans="1:11">
      <c r="A364" s="79" t="s">
        <v>591</v>
      </c>
      <c r="B364" s="412"/>
      <c r="C364" s="413"/>
      <c r="D364" s="394"/>
      <c r="E364" s="407"/>
      <c r="F364" s="408"/>
      <c r="G364" s="211" t="s">
        <v>375</v>
      </c>
      <c r="H364" s="211" t="s">
        <v>377</v>
      </c>
      <c r="I364" s="396"/>
      <c r="J364" s="392"/>
      <c r="K364" s="392"/>
    </row>
    <row r="365" spans="1:11" hidden="1">
      <c r="A365" s="94" t="s">
        <v>514</v>
      </c>
      <c r="B365" s="132"/>
      <c r="C365" s="107" t="s">
        <v>365</v>
      </c>
      <c r="D365" s="184" t="s">
        <v>533</v>
      </c>
      <c r="E365" s="185"/>
      <c r="F365" s="180" t="s">
        <v>516</v>
      </c>
      <c r="G365" s="33">
        <v>2</v>
      </c>
      <c r="H365" s="75"/>
      <c r="I365" s="26" t="s">
        <v>551</v>
      </c>
      <c r="J365" s="18">
        <v>4</v>
      </c>
      <c r="K365" s="64"/>
    </row>
    <row r="366" spans="1:11" hidden="1">
      <c r="A366" s="94" t="s">
        <v>514</v>
      </c>
      <c r="B366" s="132"/>
      <c r="C366" s="107" t="s">
        <v>365</v>
      </c>
      <c r="D366" s="184" t="s">
        <v>534</v>
      </c>
      <c r="E366" s="185"/>
      <c r="F366" s="186" t="s">
        <v>543</v>
      </c>
      <c r="G366" s="33">
        <v>2</v>
      </c>
      <c r="H366" s="75"/>
      <c r="I366" s="29" t="s">
        <v>552</v>
      </c>
      <c r="J366" s="18">
        <v>4</v>
      </c>
      <c r="K366" s="64" t="s">
        <v>346</v>
      </c>
    </row>
    <row r="367" spans="1:11" hidden="1">
      <c r="A367" s="94" t="s">
        <v>514</v>
      </c>
      <c r="B367" s="132"/>
      <c r="C367" s="107" t="s">
        <v>365</v>
      </c>
      <c r="D367" s="184" t="s">
        <v>535</v>
      </c>
      <c r="E367" s="185"/>
      <c r="F367" s="186" t="s">
        <v>544</v>
      </c>
      <c r="G367" s="33">
        <v>2</v>
      </c>
      <c r="H367" s="75"/>
      <c r="I367" s="26"/>
      <c r="J367" s="18">
        <v>4</v>
      </c>
      <c r="K367" s="64" t="s">
        <v>346</v>
      </c>
    </row>
    <row r="368" spans="1:11" hidden="1">
      <c r="A368" s="94" t="s">
        <v>514</v>
      </c>
      <c r="B368" s="132"/>
      <c r="C368" s="107" t="s">
        <v>365</v>
      </c>
      <c r="D368" s="184" t="s">
        <v>536</v>
      </c>
      <c r="E368" s="185"/>
      <c r="F368" s="186" t="s">
        <v>545</v>
      </c>
      <c r="G368" s="33">
        <v>2</v>
      </c>
      <c r="H368" s="75"/>
      <c r="I368" s="26" t="s">
        <v>553</v>
      </c>
      <c r="J368" s="18">
        <v>4</v>
      </c>
      <c r="K368" s="64" t="s">
        <v>346</v>
      </c>
    </row>
    <row r="369" spans="1:11">
      <c r="A369" s="95" t="s">
        <v>513</v>
      </c>
      <c r="B369" s="132"/>
      <c r="C369" s="107" t="s">
        <v>527</v>
      </c>
      <c r="D369" s="106" t="s">
        <v>766</v>
      </c>
      <c r="E369" s="185"/>
      <c r="F369" s="186" t="s">
        <v>769</v>
      </c>
      <c r="G369" s="27">
        <v>1</v>
      </c>
      <c r="H369" s="27">
        <v>1</v>
      </c>
      <c r="I369" s="26" t="s">
        <v>768</v>
      </c>
      <c r="J369" s="18">
        <v>4</v>
      </c>
      <c r="K369" s="64"/>
    </row>
    <row r="370" spans="1:11" hidden="1">
      <c r="A370" s="94" t="s">
        <v>514</v>
      </c>
      <c r="B370" s="132"/>
      <c r="C370" s="107" t="s">
        <v>365</v>
      </c>
      <c r="D370" s="187" t="s">
        <v>537</v>
      </c>
      <c r="E370" s="188"/>
      <c r="F370" s="186" t="s">
        <v>418</v>
      </c>
      <c r="G370" s="27">
        <v>1</v>
      </c>
      <c r="H370" s="75"/>
      <c r="I370" s="29" t="s">
        <v>419</v>
      </c>
      <c r="J370" s="18">
        <v>4</v>
      </c>
      <c r="K370" s="64" t="s">
        <v>346</v>
      </c>
    </row>
    <row r="371" spans="1:11" hidden="1">
      <c r="A371" s="94" t="s">
        <v>514</v>
      </c>
      <c r="B371" s="132"/>
      <c r="C371" s="107" t="s">
        <v>365</v>
      </c>
      <c r="D371" s="189" t="s">
        <v>538</v>
      </c>
      <c r="E371" s="190"/>
      <c r="F371" s="191" t="s">
        <v>546</v>
      </c>
      <c r="G371" s="27">
        <v>1</v>
      </c>
      <c r="H371" s="33">
        <v>2</v>
      </c>
      <c r="I371" s="29" t="s">
        <v>554</v>
      </c>
      <c r="J371" s="18">
        <v>4</v>
      </c>
      <c r="K371" s="64" t="s">
        <v>346</v>
      </c>
    </row>
    <row r="372" spans="1:11">
      <c r="A372" s="95" t="s">
        <v>513</v>
      </c>
      <c r="B372" s="132"/>
      <c r="C372" s="107" t="s">
        <v>365</v>
      </c>
      <c r="D372" s="189" t="s">
        <v>539</v>
      </c>
      <c r="E372" s="190"/>
      <c r="F372" s="191" t="s">
        <v>547</v>
      </c>
      <c r="G372" s="33">
        <v>2</v>
      </c>
      <c r="H372" s="33">
        <v>2</v>
      </c>
      <c r="I372" s="29" t="s">
        <v>555</v>
      </c>
      <c r="J372" s="18">
        <v>4</v>
      </c>
      <c r="K372" s="64"/>
    </row>
    <row r="373" spans="1:11" hidden="1">
      <c r="A373" s="94" t="s">
        <v>514</v>
      </c>
      <c r="B373" s="132"/>
      <c r="C373" s="107" t="s">
        <v>365</v>
      </c>
      <c r="D373" s="184" t="s">
        <v>540</v>
      </c>
      <c r="E373" s="185"/>
      <c r="F373" s="186" t="s">
        <v>548</v>
      </c>
      <c r="G373" s="27">
        <v>1</v>
      </c>
      <c r="H373" s="75"/>
      <c r="I373" s="30" t="s">
        <v>556</v>
      </c>
      <c r="J373" s="18">
        <v>4</v>
      </c>
      <c r="K373" s="64"/>
    </row>
    <row r="374" spans="1:11">
      <c r="A374" s="95" t="s">
        <v>513</v>
      </c>
      <c r="B374" s="132"/>
      <c r="C374" s="107" t="s">
        <v>527</v>
      </c>
      <c r="D374" s="184" t="s">
        <v>541</v>
      </c>
      <c r="E374" s="185"/>
      <c r="F374" s="186" t="s">
        <v>549</v>
      </c>
      <c r="G374" s="27">
        <v>1</v>
      </c>
      <c r="H374" s="27">
        <v>1</v>
      </c>
      <c r="I374" s="31" t="s">
        <v>557</v>
      </c>
      <c r="J374" s="18">
        <v>4</v>
      </c>
      <c r="K374" s="64"/>
    </row>
    <row r="375" spans="1:11">
      <c r="A375" s="95" t="s">
        <v>513</v>
      </c>
      <c r="B375" s="132"/>
      <c r="C375" s="107" t="s">
        <v>365</v>
      </c>
      <c r="D375" s="184" t="s">
        <v>542</v>
      </c>
      <c r="E375" s="185"/>
      <c r="F375" s="186" t="s">
        <v>550</v>
      </c>
      <c r="G375" s="27">
        <v>1</v>
      </c>
      <c r="H375" s="27">
        <v>1</v>
      </c>
      <c r="I375" s="30" t="s">
        <v>558</v>
      </c>
      <c r="J375" s="18">
        <v>4</v>
      </c>
      <c r="K375" s="64" t="s">
        <v>346</v>
      </c>
    </row>
    <row r="376" spans="1:11">
      <c r="A376" s="95" t="s">
        <v>513</v>
      </c>
      <c r="B376" s="132"/>
      <c r="C376" s="107" t="s">
        <v>527</v>
      </c>
      <c r="D376" s="346" t="s">
        <v>783</v>
      </c>
      <c r="E376" s="184"/>
      <c r="F376" s="186" t="s">
        <v>784</v>
      </c>
      <c r="G376" s="27">
        <v>1</v>
      </c>
      <c r="H376" s="27">
        <v>1</v>
      </c>
      <c r="I376" s="30" t="s">
        <v>785</v>
      </c>
      <c r="J376" s="18">
        <v>4</v>
      </c>
      <c r="K376" s="64"/>
    </row>
    <row r="377" spans="1:11">
      <c r="A377" s="63"/>
      <c r="B377" s="132"/>
      <c r="C377" s="107" t="s">
        <v>364</v>
      </c>
      <c r="D377" s="60" t="s">
        <v>562</v>
      </c>
      <c r="E377" s="22"/>
      <c r="F377" s="22"/>
      <c r="G377" s="22"/>
      <c r="H377" s="22"/>
      <c r="I377" s="22"/>
      <c r="J377" s="22"/>
      <c r="K377" s="22"/>
    </row>
    <row r="378" spans="1:11">
      <c r="A378" s="43"/>
      <c r="B378" s="131"/>
    </row>
    <row r="379" spans="1:11" ht="15" customHeight="1">
      <c r="A379" s="43"/>
      <c r="B379" s="390" t="s">
        <v>602</v>
      </c>
      <c r="C379" s="390"/>
      <c r="D379" s="390"/>
      <c r="E379" s="390"/>
      <c r="F379" s="390"/>
    </row>
    <row r="380" spans="1:11" ht="15" customHeight="1">
      <c r="A380" s="154"/>
      <c r="B380" s="397"/>
      <c r="C380" s="397"/>
      <c r="D380" s="397"/>
      <c r="E380" s="397"/>
      <c r="F380" s="390"/>
    </row>
    <row r="381" spans="1:11">
      <c r="A381" s="97" t="s">
        <v>592</v>
      </c>
      <c r="B381" s="410" t="s">
        <v>347</v>
      </c>
      <c r="C381" s="411"/>
      <c r="D381" s="162" t="s">
        <v>594</v>
      </c>
      <c r="E381" s="163"/>
      <c r="F381" s="54"/>
      <c r="G381" s="206"/>
      <c r="H381" s="207"/>
      <c r="I381" s="395" t="s">
        <v>595</v>
      </c>
    </row>
    <row r="382" spans="1:11">
      <c r="A382" s="79" t="s">
        <v>591</v>
      </c>
      <c r="B382" s="412"/>
      <c r="C382" s="413"/>
      <c r="D382" s="165"/>
      <c r="E382" s="166"/>
      <c r="F382" s="169"/>
      <c r="G382" s="208"/>
      <c r="H382" s="209"/>
      <c r="I382" s="396"/>
    </row>
    <row r="383" spans="1:11">
      <c r="A383" s="95" t="s">
        <v>513</v>
      </c>
      <c r="B383" s="130"/>
      <c r="C383" s="81" t="s">
        <v>526</v>
      </c>
      <c r="D383" s="182" t="s">
        <v>479</v>
      </c>
      <c r="E383" s="196"/>
      <c r="F383" s="170"/>
      <c r="G383" s="170"/>
      <c r="H383" s="81"/>
      <c r="I383" s="41" t="s">
        <v>480</v>
      </c>
    </row>
    <row r="384" spans="1:11">
      <c r="A384" s="95" t="s">
        <v>513</v>
      </c>
      <c r="B384" s="130"/>
      <c r="C384" s="81" t="s">
        <v>526</v>
      </c>
      <c r="D384" s="182" t="s">
        <v>481</v>
      </c>
      <c r="E384" s="196"/>
      <c r="F384" s="170"/>
      <c r="G384" s="170"/>
      <c r="H384" s="81"/>
      <c r="I384" s="41" t="s">
        <v>482</v>
      </c>
    </row>
    <row r="385" spans="1:14">
      <c r="A385" s="95" t="s">
        <v>513</v>
      </c>
      <c r="B385" s="130"/>
      <c r="C385" s="81" t="s">
        <v>526</v>
      </c>
      <c r="D385" s="182" t="s">
        <v>483</v>
      </c>
      <c r="E385" s="196"/>
      <c r="F385" s="170"/>
      <c r="G385" s="170"/>
      <c r="H385" s="81"/>
      <c r="I385" s="41" t="s">
        <v>484</v>
      </c>
    </row>
    <row r="386" spans="1:14">
      <c r="A386" s="95" t="s">
        <v>513</v>
      </c>
      <c r="B386" s="130"/>
      <c r="C386" s="81" t="s">
        <v>526</v>
      </c>
      <c r="D386" s="182" t="s">
        <v>485</v>
      </c>
      <c r="E386" s="196"/>
      <c r="F386" s="170"/>
      <c r="G386" s="170"/>
      <c r="H386" s="81"/>
      <c r="I386" s="41" t="s">
        <v>486</v>
      </c>
    </row>
    <row r="387" spans="1:14">
      <c r="A387" s="95" t="s">
        <v>513</v>
      </c>
      <c r="B387" s="130"/>
      <c r="C387" s="81" t="s">
        <v>365</v>
      </c>
      <c r="D387" s="183" t="s">
        <v>487</v>
      </c>
      <c r="E387" s="195"/>
      <c r="F387" s="170"/>
      <c r="G387" s="170"/>
      <c r="H387" s="81"/>
      <c r="I387" s="41" t="s">
        <v>488</v>
      </c>
    </row>
    <row r="388" spans="1:14">
      <c r="A388" s="95" t="s">
        <v>513</v>
      </c>
      <c r="B388" s="130"/>
      <c r="C388" s="81" t="s">
        <v>526</v>
      </c>
      <c r="D388" s="183" t="s">
        <v>489</v>
      </c>
      <c r="E388" s="195"/>
      <c r="F388" s="170"/>
      <c r="G388" s="170"/>
      <c r="H388" s="81"/>
      <c r="I388" s="41" t="s">
        <v>490</v>
      </c>
    </row>
    <row r="389" spans="1:14">
      <c r="A389" s="95" t="s">
        <v>513</v>
      </c>
      <c r="B389" s="130"/>
      <c r="C389" s="81" t="s">
        <v>526</v>
      </c>
      <c r="D389" s="183" t="s">
        <v>491</v>
      </c>
      <c r="E389" s="195"/>
      <c r="F389" s="170"/>
      <c r="G389" s="170"/>
      <c r="H389" s="81"/>
      <c r="I389" s="41" t="s">
        <v>492</v>
      </c>
    </row>
    <row r="390" spans="1:14">
      <c r="A390" s="95" t="s">
        <v>513</v>
      </c>
      <c r="B390" s="130"/>
      <c r="C390" s="81" t="s">
        <v>526</v>
      </c>
      <c r="D390" s="183" t="s">
        <v>493</v>
      </c>
      <c r="E390" s="195"/>
      <c r="F390" s="170"/>
      <c r="G390" s="170"/>
      <c r="H390" s="81"/>
      <c r="I390" s="41" t="s">
        <v>494</v>
      </c>
    </row>
    <row r="391" spans="1:14">
      <c r="A391" s="95" t="s">
        <v>513</v>
      </c>
      <c r="B391" s="130"/>
      <c r="C391" s="81" t="s">
        <v>365</v>
      </c>
      <c r="D391" s="183" t="s">
        <v>495</v>
      </c>
      <c r="E391" s="195"/>
      <c r="F391" s="170"/>
      <c r="G391" s="170"/>
      <c r="H391" s="81"/>
      <c r="I391" s="41" t="s">
        <v>496</v>
      </c>
    </row>
    <row r="392" spans="1:14" hidden="1">
      <c r="A392" s="95" t="s">
        <v>513</v>
      </c>
      <c r="B392" s="130"/>
      <c r="C392" s="81" t="s">
        <v>526</v>
      </c>
      <c r="D392" s="183" t="s">
        <v>497</v>
      </c>
      <c r="E392" s="195"/>
      <c r="F392" s="170"/>
      <c r="G392" s="170"/>
      <c r="H392" s="81"/>
      <c r="I392" s="41" t="s">
        <v>498</v>
      </c>
    </row>
    <row r="393" spans="1:14">
      <c r="A393" s="95" t="s">
        <v>513</v>
      </c>
      <c r="B393" s="130"/>
      <c r="C393" s="81" t="s">
        <v>526</v>
      </c>
      <c r="D393" s="183" t="s">
        <v>499</v>
      </c>
      <c r="E393" s="195"/>
      <c r="F393" s="170"/>
      <c r="G393" s="170"/>
      <c r="H393" s="81"/>
      <c r="I393" s="41" t="s">
        <v>500</v>
      </c>
    </row>
    <row r="394" spans="1:14">
      <c r="B394" s="130"/>
      <c r="C394" s="86" t="s">
        <v>364</v>
      </c>
      <c r="D394" s="129" t="s">
        <v>562</v>
      </c>
      <c r="E394" s="55"/>
    </row>
    <row r="396" spans="1:14" ht="15" customHeight="1">
      <c r="B396" s="390" t="s">
        <v>603</v>
      </c>
      <c r="C396" s="390"/>
      <c r="D396" s="390"/>
      <c r="E396" s="390"/>
      <c r="F396" s="390"/>
      <c r="N396" t="s">
        <v>673</v>
      </c>
    </row>
    <row r="397" spans="1:14" ht="15" customHeight="1">
      <c r="A397" s="154"/>
      <c r="B397" s="397"/>
      <c r="C397" s="397"/>
      <c r="D397" s="397"/>
      <c r="E397" s="397"/>
      <c r="F397" s="397"/>
    </row>
    <row r="398" spans="1:14">
      <c r="A398" s="97" t="s">
        <v>592</v>
      </c>
      <c r="B398" s="410" t="s">
        <v>347</v>
      </c>
      <c r="C398" s="411"/>
      <c r="D398" s="162" t="s">
        <v>594</v>
      </c>
      <c r="E398" s="163"/>
      <c r="F398" s="54"/>
      <c r="G398" s="54"/>
      <c r="H398" s="205"/>
      <c r="I398" s="395" t="s">
        <v>595</v>
      </c>
    </row>
    <row r="399" spans="1:14">
      <c r="A399" s="79" t="s">
        <v>591</v>
      </c>
      <c r="B399" s="412"/>
      <c r="C399" s="413"/>
      <c r="D399" s="165"/>
      <c r="E399" s="166"/>
      <c r="G399" s="169"/>
      <c r="H399" s="80"/>
      <c r="I399" s="396"/>
    </row>
    <row r="400" spans="1:14">
      <c r="A400" s="95" t="s">
        <v>513</v>
      </c>
      <c r="B400" s="99"/>
      <c r="C400" s="81" t="s">
        <v>364</v>
      </c>
      <c r="D400" s="199" t="s">
        <v>501</v>
      </c>
      <c r="E400" s="202"/>
      <c r="F400" s="170"/>
      <c r="G400" s="170"/>
      <c r="H400" s="81"/>
      <c r="I400" s="268" t="s">
        <v>683</v>
      </c>
    </row>
    <row r="401" spans="1:9">
      <c r="A401" s="95" t="s">
        <v>513</v>
      </c>
      <c r="B401" s="99"/>
      <c r="C401" s="81" t="s">
        <v>364</v>
      </c>
      <c r="D401" s="316" t="s">
        <v>502</v>
      </c>
      <c r="E401" s="204"/>
      <c r="F401" s="170"/>
      <c r="G401" s="170"/>
      <c r="H401" s="81"/>
      <c r="I401" s="268" t="s">
        <v>684</v>
      </c>
    </row>
    <row r="404" spans="1:9">
      <c r="B404" s="390" t="s">
        <v>680</v>
      </c>
      <c r="C404" s="390"/>
      <c r="D404" s="390"/>
      <c r="E404" s="390"/>
      <c r="F404" s="390"/>
    </row>
    <row r="405" spans="1:9">
      <c r="B405" s="397"/>
      <c r="C405" s="397"/>
      <c r="D405" s="397"/>
      <c r="E405" s="397"/>
      <c r="F405" s="397"/>
    </row>
    <row r="406" spans="1:9">
      <c r="A406" s="97" t="s">
        <v>592</v>
      </c>
      <c r="B406" s="410" t="s">
        <v>347</v>
      </c>
      <c r="C406" s="411"/>
      <c r="D406" s="393" t="s">
        <v>594</v>
      </c>
      <c r="E406" s="206"/>
      <c r="F406" s="54"/>
      <c r="G406" s="54"/>
      <c r="H406" s="205"/>
      <c r="I406" s="395" t="s">
        <v>595</v>
      </c>
    </row>
    <row r="407" spans="1:9">
      <c r="A407" s="79" t="s">
        <v>591</v>
      </c>
      <c r="B407" s="412"/>
      <c r="C407" s="413"/>
      <c r="D407" s="394"/>
      <c r="E407" s="208"/>
      <c r="F407" s="169"/>
      <c r="G407" s="169"/>
      <c r="H407" s="80"/>
      <c r="I407" s="396"/>
    </row>
    <row r="408" spans="1:9">
      <c r="A408" s="95" t="s">
        <v>513</v>
      </c>
      <c r="B408" s="99"/>
      <c r="C408" s="86" t="s">
        <v>364</v>
      </c>
      <c r="D408" s="199" t="s">
        <v>681</v>
      </c>
      <c r="E408" s="170"/>
      <c r="F408" s="170"/>
      <c r="G408" s="170"/>
      <c r="H408" s="170"/>
      <c r="I408" s="268" t="s">
        <v>685</v>
      </c>
    </row>
    <row r="409" spans="1:9">
      <c r="A409" s="95" t="s">
        <v>513</v>
      </c>
      <c r="B409" s="99"/>
      <c r="C409" s="86" t="s">
        <v>364</v>
      </c>
      <c r="D409" s="199" t="s">
        <v>682</v>
      </c>
      <c r="E409" s="170"/>
      <c r="F409" s="170"/>
      <c r="G409" s="170"/>
      <c r="H409" s="170"/>
      <c r="I409" s="268" t="s">
        <v>686</v>
      </c>
    </row>
    <row r="410" spans="1:9">
      <c r="B410" s="99"/>
      <c r="C410" s="86" t="s">
        <v>364</v>
      </c>
      <c r="D410" s="199" t="s">
        <v>740</v>
      </c>
      <c r="E410" s="170"/>
      <c r="F410" s="170"/>
      <c r="G410" s="170"/>
      <c r="H410" s="170"/>
      <c r="I410" s="328">
        <v>49</v>
      </c>
    </row>
    <row r="411" spans="1:9">
      <c r="B411" s="99"/>
      <c r="C411" s="86" t="s">
        <v>364</v>
      </c>
      <c r="D411" s="316" t="s">
        <v>741</v>
      </c>
      <c r="E411" s="170"/>
      <c r="F411" s="170"/>
      <c r="G411" s="170"/>
      <c r="H411" s="170"/>
      <c r="I411" s="331">
        <v>5</v>
      </c>
    </row>
    <row r="412" spans="1:9">
      <c r="B412" s="99"/>
      <c r="C412" s="86" t="s">
        <v>364</v>
      </c>
      <c r="D412" s="316" t="s">
        <v>742</v>
      </c>
      <c r="E412" s="170"/>
      <c r="F412" s="170"/>
      <c r="G412" s="170"/>
      <c r="H412" s="170"/>
      <c r="I412" s="331">
        <v>5</v>
      </c>
    </row>
    <row r="413" spans="1:9">
      <c r="B413" s="99"/>
      <c r="C413" s="86" t="s">
        <v>364</v>
      </c>
      <c r="D413" s="316" t="s">
        <v>743</v>
      </c>
      <c r="E413" s="170"/>
      <c r="F413" s="170"/>
      <c r="G413" s="170"/>
      <c r="H413" s="170"/>
      <c r="I413" s="329">
        <v>5</v>
      </c>
    </row>
    <row r="414" spans="1:9">
      <c r="B414" s="99"/>
      <c r="C414" s="86" t="s">
        <v>364</v>
      </c>
      <c r="D414" s="199" t="s">
        <v>744</v>
      </c>
      <c r="E414" s="170"/>
      <c r="F414" s="170"/>
      <c r="G414" s="170"/>
      <c r="H414" s="170"/>
      <c r="I414" s="331">
        <v>10</v>
      </c>
    </row>
    <row r="415" spans="1:9">
      <c r="B415" s="99"/>
      <c r="C415" s="86" t="s">
        <v>364</v>
      </c>
      <c r="D415" s="327" t="s">
        <v>745</v>
      </c>
      <c r="E415" s="170"/>
      <c r="F415" s="170"/>
      <c r="G415" s="170"/>
      <c r="H415" s="170"/>
      <c r="I415" s="331">
        <v>10</v>
      </c>
    </row>
    <row r="417" spans="2:9">
      <c r="B417" s="390" t="s">
        <v>748</v>
      </c>
      <c r="C417" s="390"/>
      <c r="D417" s="390"/>
      <c r="E417" s="390"/>
      <c r="F417" s="390"/>
    </row>
    <row r="418" spans="2:9">
      <c r="B418" s="397"/>
      <c r="C418" s="397"/>
      <c r="D418" s="397"/>
      <c r="E418" s="397"/>
      <c r="F418" s="397"/>
    </row>
    <row r="419" spans="2:9">
      <c r="B419" s="410" t="s">
        <v>347</v>
      </c>
      <c r="C419" s="411"/>
      <c r="D419" s="393" t="s">
        <v>594</v>
      </c>
      <c r="E419" s="206"/>
      <c r="F419" s="54"/>
      <c r="G419" s="54"/>
      <c r="H419" s="205"/>
      <c r="I419" s="395" t="s">
        <v>595</v>
      </c>
    </row>
    <row r="420" spans="2:9">
      <c r="B420" s="412"/>
      <c r="C420" s="413"/>
      <c r="D420" s="394"/>
      <c r="E420" s="208"/>
      <c r="F420" s="169"/>
      <c r="G420" s="169"/>
      <c r="H420" s="80"/>
      <c r="I420" s="396"/>
    </row>
    <row r="421" spans="2:9">
      <c r="B421" s="99"/>
      <c r="C421" s="86" t="s">
        <v>364</v>
      </c>
      <c r="D421" s="199" t="s">
        <v>749</v>
      </c>
      <c r="E421" s="170"/>
      <c r="F421" s="170"/>
      <c r="G421" s="170"/>
      <c r="H421" s="170"/>
      <c r="I421" s="330">
        <v>2.5</v>
      </c>
    </row>
    <row r="422" spans="2:9" hidden="1">
      <c r="B422" s="99"/>
      <c r="C422" s="86" t="s">
        <v>364</v>
      </c>
      <c r="D422" s="199" t="s">
        <v>750</v>
      </c>
      <c r="E422" s="170"/>
      <c r="F422" s="170"/>
      <c r="G422" s="170"/>
      <c r="H422" s="170"/>
      <c r="I422" s="330">
        <v>3.42</v>
      </c>
    </row>
    <row r="423" spans="2:9" hidden="1">
      <c r="B423" s="99"/>
      <c r="C423" s="86" t="s">
        <v>364</v>
      </c>
      <c r="D423" s="199" t="s">
        <v>751</v>
      </c>
      <c r="E423" s="170"/>
      <c r="F423" s="170"/>
      <c r="G423" s="170"/>
      <c r="H423" s="170"/>
      <c r="I423" s="330">
        <v>3.42</v>
      </c>
    </row>
    <row r="424" spans="2:9">
      <c r="B424" s="99"/>
      <c r="C424" s="86" t="s">
        <v>364</v>
      </c>
      <c r="D424" s="199" t="s">
        <v>752</v>
      </c>
      <c r="E424" s="170"/>
      <c r="F424" s="170"/>
      <c r="G424" s="170"/>
      <c r="H424" s="170"/>
      <c r="I424" s="330">
        <v>3.42</v>
      </c>
    </row>
    <row r="425" spans="2:9">
      <c r="B425" s="99"/>
      <c r="C425" s="86" t="s">
        <v>364</v>
      </c>
      <c r="D425" s="199" t="s">
        <v>753</v>
      </c>
      <c r="E425" s="170"/>
      <c r="F425" s="170"/>
      <c r="G425" s="170"/>
      <c r="H425" s="170"/>
      <c r="I425" s="330">
        <v>3.42</v>
      </c>
    </row>
    <row r="426" spans="2:9">
      <c r="B426" s="99"/>
      <c r="C426" s="86" t="s">
        <v>364</v>
      </c>
      <c r="D426" s="199" t="s">
        <v>754</v>
      </c>
      <c r="E426" s="170"/>
      <c r="F426" s="170"/>
      <c r="G426" s="170"/>
      <c r="H426" s="170"/>
      <c r="I426" s="330">
        <v>3.42</v>
      </c>
    </row>
  </sheetData>
  <mergeCells count="123">
    <mergeCell ref="G5:H5"/>
    <mergeCell ref="B2:D3"/>
    <mergeCell ref="B90:H91"/>
    <mergeCell ref="D23:F24"/>
    <mergeCell ref="B21:H22"/>
    <mergeCell ref="B7:H8"/>
    <mergeCell ref="D10:I11"/>
    <mergeCell ref="B9:C9"/>
    <mergeCell ref="B10:B11"/>
    <mergeCell ref="B12:B13"/>
    <mergeCell ref="B18:B19"/>
    <mergeCell ref="B23:C24"/>
    <mergeCell ref="I23:I24"/>
    <mergeCell ref="B195:C196"/>
    <mergeCell ref="D195:F196"/>
    <mergeCell ref="B208:C209"/>
    <mergeCell ref="D208:F209"/>
    <mergeCell ref="B193:H194"/>
    <mergeCell ref="B206:H207"/>
    <mergeCell ref="D109:F110"/>
    <mergeCell ref="B249:C250"/>
    <mergeCell ref="D249:F250"/>
    <mergeCell ref="J9:K9"/>
    <mergeCell ref="J10:K11"/>
    <mergeCell ref="J12:K13"/>
    <mergeCell ref="J18:K19"/>
    <mergeCell ref="D12:I13"/>
    <mergeCell ref="D18:I19"/>
    <mergeCell ref="J23:J24"/>
    <mergeCell ref="K23:K24"/>
    <mergeCell ref="B107:H108"/>
    <mergeCell ref="B92:C93"/>
    <mergeCell ref="D92:F93"/>
    <mergeCell ref="B14:B15"/>
    <mergeCell ref="D14:I15"/>
    <mergeCell ref="J14:K15"/>
    <mergeCell ref="B16:B17"/>
    <mergeCell ref="D16:I17"/>
    <mergeCell ref="J16:K17"/>
    <mergeCell ref="D268:F269"/>
    <mergeCell ref="I109:I110"/>
    <mergeCell ref="J109:J110"/>
    <mergeCell ref="I268:I269"/>
    <mergeCell ref="J208:J209"/>
    <mergeCell ref="K109:K110"/>
    <mergeCell ref="I92:I93"/>
    <mergeCell ref="J92:J93"/>
    <mergeCell ref="K92:K93"/>
    <mergeCell ref="I195:J196"/>
    <mergeCell ref="K208:K209"/>
    <mergeCell ref="I249:I250"/>
    <mergeCell ref="J249:J250"/>
    <mergeCell ref="I208:I209"/>
    <mergeCell ref="K197:K200"/>
    <mergeCell ref="J268:J269"/>
    <mergeCell ref="K268:K269"/>
    <mergeCell ref="I188:I189"/>
    <mergeCell ref="J188:J189"/>
    <mergeCell ref="K195:K196"/>
    <mergeCell ref="G197:G200"/>
    <mergeCell ref="H197:H200"/>
    <mergeCell ref="F285:F286"/>
    <mergeCell ref="B294:H295"/>
    <mergeCell ref="B305:H306"/>
    <mergeCell ref="K319:K320"/>
    <mergeCell ref="B317:H318"/>
    <mergeCell ref="K343:K344"/>
    <mergeCell ref="D343:F344"/>
    <mergeCell ref="B343:C344"/>
    <mergeCell ref="B283:H284"/>
    <mergeCell ref="B296:C297"/>
    <mergeCell ref="B307:C308"/>
    <mergeCell ref="F307:F308"/>
    <mergeCell ref="J285:J286"/>
    <mergeCell ref="D299:E299"/>
    <mergeCell ref="K363:K364"/>
    <mergeCell ref="B352:H353"/>
    <mergeCell ref="K354:K355"/>
    <mergeCell ref="B109:C110"/>
    <mergeCell ref="B188:C189"/>
    <mergeCell ref="D188:F189"/>
    <mergeCell ref="B247:H248"/>
    <mergeCell ref="B266:H267"/>
    <mergeCell ref="B268:C269"/>
    <mergeCell ref="J363:J364"/>
    <mergeCell ref="I354:I355"/>
    <mergeCell ref="J354:J355"/>
    <mergeCell ref="I343:I344"/>
    <mergeCell ref="J343:J344"/>
    <mergeCell ref="K249:K250"/>
    <mergeCell ref="I319:I320"/>
    <mergeCell ref="J319:J320"/>
    <mergeCell ref="B285:C286"/>
    <mergeCell ref="I307:I308"/>
    <mergeCell ref="J307:J308"/>
    <mergeCell ref="B186:H187"/>
    <mergeCell ref="F296:F297"/>
    <mergeCell ref="I296:I297"/>
    <mergeCell ref="J296:J297"/>
    <mergeCell ref="B381:C382"/>
    <mergeCell ref="I285:I286"/>
    <mergeCell ref="B417:F418"/>
    <mergeCell ref="B419:C420"/>
    <mergeCell ref="D419:D420"/>
    <mergeCell ref="I419:I420"/>
    <mergeCell ref="B404:F405"/>
    <mergeCell ref="D406:D407"/>
    <mergeCell ref="I406:I407"/>
    <mergeCell ref="B406:C407"/>
    <mergeCell ref="F319:F320"/>
    <mergeCell ref="I398:I399"/>
    <mergeCell ref="B396:F397"/>
    <mergeCell ref="B398:C399"/>
    <mergeCell ref="B361:H362"/>
    <mergeCell ref="I381:I382"/>
    <mergeCell ref="B379:F380"/>
    <mergeCell ref="D363:F364"/>
    <mergeCell ref="I363:I364"/>
    <mergeCell ref="B363:C364"/>
    <mergeCell ref="B341:H342"/>
    <mergeCell ref="B319:C320"/>
    <mergeCell ref="D354:F355"/>
    <mergeCell ref="B354:C355"/>
  </mergeCells>
  <phoneticPr fontId="22" type="noConversion"/>
  <conditionalFormatting sqref="J9">
    <cfRule type="cellIs" dxfId="7" priority="1" operator="equal">
      <formula>0</formula>
    </cfRule>
  </conditionalFormatting>
  <conditionalFormatting sqref="J205:J206">
    <cfRule type="cellIs" dxfId="6" priority="11" stopIfTrue="1" operator="equal">
      <formula>0</formula>
    </cfRule>
  </conditionalFormatting>
  <conditionalFormatting sqref="J377">
    <cfRule type="cellIs" dxfId="5" priority="10" stopIfTrue="1" operator="equal">
      <formula>0</formula>
    </cfRule>
  </conditionalFormatting>
  <pageMargins left="0.25" right="0.25" top="0.75" bottom="0.75" header="0.3" footer="0.3"/>
  <pageSetup paperSize="9" scale="99" orientation="portrait" r:id="rId1"/>
  <headerFooter>
    <oddHeader>&amp;RPage &amp;P of &amp;N                                .</oddHeader>
  </headerFooter>
  <rowBreaks count="7" manualBreakCount="7">
    <brk id="54" min="1" max="10" man="1"/>
    <brk id="106" min="1" max="10" man="1"/>
    <brk id="163" min="1" max="10" man="1"/>
    <brk id="246" min="1" max="10" man="1"/>
    <brk id="304" min="1" max="10" man="1"/>
    <brk id="359" min="1" max="10" man="1"/>
    <brk id="403" min="1" max="10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D49A56D-0E8B-4636-9AD9-B538D999C97F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K347:K348</xm:sqref>
        </x14:conditionalFormatting>
        <x14:conditionalFormatting xmlns:xm="http://schemas.microsoft.com/office/excel/2006/main">
          <x14:cfRule type="iconSet" priority="2" id="{FBF61781-65A1-4A0D-9E2E-2F7F0F1860CB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K349</xm:sqref>
        </x14:conditionalFormatting>
        <x14:conditionalFormatting xmlns:xm="http://schemas.microsoft.com/office/excel/2006/main">
          <x14:cfRule type="iconSet" priority="8" id="{090F6FF0-C014-440D-A439-97A774FCCB82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K366</xm:sqref>
        </x14:conditionalFormatting>
        <x14:conditionalFormatting xmlns:xm="http://schemas.microsoft.com/office/excel/2006/main">
          <x14:cfRule type="iconSet" priority="7" id="{46EE7195-0EEA-4319-B5C2-0BE435AB977A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K367</xm:sqref>
        </x14:conditionalFormatting>
        <x14:conditionalFormatting xmlns:xm="http://schemas.microsoft.com/office/excel/2006/main">
          <x14:cfRule type="iconSet" priority="6" id="{19D476AB-5C2F-4814-A210-DD845CE07226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K368:K372</xm:sqref>
        </x14:conditionalFormatting>
        <x14:conditionalFormatting xmlns:xm="http://schemas.microsoft.com/office/excel/2006/main">
          <x14:cfRule type="iconSet" priority="12" id="{DC1E4055-A8FA-4720-98AC-C0CCEF3F5C52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K373 K357:K362 K365</xm:sqref>
        </x14:conditionalFormatting>
        <x14:conditionalFormatting xmlns:xm="http://schemas.microsoft.com/office/excel/2006/main">
          <x14:cfRule type="iconSet" priority="5" id="{99038A6F-5FCD-4739-8908-AB709A95A6F4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K374</xm:sqref>
        </x14:conditionalFormatting>
        <x14:conditionalFormatting xmlns:xm="http://schemas.microsoft.com/office/excel/2006/main">
          <x14:cfRule type="iconSet" priority="4" id="{2D430C7E-94B4-4FFE-8BB6-7193ADAE516E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K375:K376</xm:sqref>
        </x14:conditionalFormatting>
        <x14:conditionalFormatting xmlns:xm="http://schemas.microsoft.com/office/excel/2006/main">
          <x14:cfRule type="iconSet" priority="9" id="{B619A12D-347B-41F2-9AEF-F27A76FD9E76}">
            <x14:iconSet iconSet="3Star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K377 K356 K188:K194 K204:K206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6A46-35B9-4FDE-93E2-DDDDE38B3EA5}">
  <dimension ref="A1:AE168"/>
  <sheetViews>
    <sheetView zoomScaleNormal="100" zoomScaleSheetLayoutView="100" workbookViewId="0">
      <selection activeCell="I13" sqref="I13"/>
    </sheetView>
  </sheetViews>
  <sheetFormatPr defaultColWidth="8.85546875" defaultRowHeight="13.5"/>
  <cols>
    <col min="1" max="1" width="26.7109375" style="108" customWidth="1"/>
    <col min="2" max="2" width="44.5703125" style="108" bestFit="1" customWidth="1"/>
    <col min="3" max="3" width="7.42578125" style="108" customWidth="1"/>
    <col min="4" max="4" width="5.5703125" style="108" customWidth="1"/>
    <col min="5" max="6" width="3.7109375" style="109" customWidth="1"/>
    <col min="7" max="7" width="3.42578125" style="109" customWidth="1"/>
    <col min="8" max="8" width="4.42578125" style="109" bestFit="1" customWidth="1"/>
    <col min="9" max="9" width="25" style="109" bestFit="1" customWidth="1"/>
    <col min="10" max="10" width="8.85546875" style="109"/>
    <col min="11" max="11" width="29.42578125" style="109" customWidth="1"/>
    <col min="12" max="12" width="12.28515625" style="109" customWidth="1"/>
    <col min="13" max="13" width="8.85546875" style="109"/>
    <col min="14" max="14" width="3.28515625" style="109" bestFit="1" customWidth="1"/>
    <col min="15" max="25" width="8.85546875" style="109"/>
    <col min="26" max="16384" width="8.85546875" style="108"/>
  </cols>
  <sheetData>
    <row r="1" spans="1:31" ht="15" customHeight="1">
      <c r="A1" s="113" t="s">
        <v>598</v>
      </c>
      <c r="B1" s="116" t="str">
        <f>IF('Order Page'!F1="", "Please enter your name",'Order Page'!F1)</f>
        <v>Please enter your name</v>
      </c>
      <c r="C1" s="440">
        <f>'Order Page'!F7</f>
        <v>45782</v>
      </c>
      <c r="D1" s="440"/>
      <c r="P1" s="366"/>
      <c r="Q1" s="366"/>
      <c r="R1" s="366"/>
      <c r="S1" s="366"/>
    </row>
    <row r="2" spans="1:31">
      <c r="A2" s="117"/>
      <c r="B2" s="118" t="str">
        <f>IF('Order Page'!F3="","",'Order Page'!F3)</f>
        <v/>
      </c>
      <c r="C2" s="110"/>
      <c r="D2" s="119"/>
      <c r="E2" s="359"/>
      <c r="P2" s="111"/>
      <c r="Q2" s="366"/>
      <c r="R2" s="366"/>
      <c r="S2" s="366"/>
    </row>
    <row r="3" spans="1:31" ht="14.25">
      <c r="A3" s="113"/>
      <c r="B3" s="116"/>
      <c r="C3" s="111"/>
      <c r="D3" s="111"/>
      <c r="P3" s="111"/>
      <c r="Q3" s="366"/>
      <c r="R3" s="366"/>
      <c r="S3" s="366"/>
    </row>
    <row r="4" spans="1:31">
      <c r="A4" s="120" t="s">
        <v>367</v>
      </c>
      <c r="B4" s="120" t="s">
        <v>594</v>
      </c>
      <c r="C4" s="441" t="s">
        <v>599</v>
      </c>
      <c r="D4" s="441"/>
      <c r="P4" s="111"/>
      <c r="Q4" s="366"/>
      <c r="R4" s="366"/>
      <c r="S4" s="367"/>
      <c r="T4" s="112"/>
      <c r="U4" s="112"/>
      <c r="V4" s="112"/>
      <c r="W4" s="112"/>
      <c r="X4" s="112"/>
      <c r="Y4" s="112"/>
      <c r="Z4" s="114"/>
      <c r="AA4" s="114"/>
      <c r="AB4" s="114"/>
      <c r="AC4" s="114"/>
      <c r="AD4" s="114"/>
      <c r="AE4" s="114"/>
    </row>
    <row r="5" spans="1:31">
      <c r="A5" s="121" t="str">
        <f>K5</f>
        <v/>
      </c>
      <c r="B5" s="122" t="str">
        <f>I5</f>
        <v/>
      </c>
      <c r="C5" s="123" t="str">
        <f>J5</f>
        <v/>
      </c>
      <c r="D5" s="124" t="str">
        <f>L5</f>
        <v/>
      </c>
      <c r="H5" s="109">
        <v>1</v>
      </c>
      <c r="I5" s="109" t="str">
        <f>_xlfn.XLOOKUP(H5,'Order Page'!S$13:S$941,'Order Page'!D$13:D$941,"")</f>
        <v/>
      </c>
      <c r="J5" s="109" t="str">
        <f>_xlfn.XLOOKUP(H5,'Order Page'!S$13:S$941,'Order Page'!U$13:U$941,"")</f>
        <v/>
      </c>
      <c r="K5" s="109" t="str">
        <f>_xlfn.XLOOKUP(H5,'Order Page'!S$13:S$941,'Order Page'!Q$13:Q$941,"")</f>
        <v/>
      </c>
      <c r="L5" s="109" t="str">
        <f>_xlfn.XLOOKUP(H5,'Order Page'!S$13:S$941,'Order Page'!C$13:C$941,"")</f>
        <v/>
      </c>
      <c r="P5" s="379"/>
      <c r="Q5" s="369"/>
      <c r="R5" s="366"/>
      <c r="S5" s="366"/>
    </row>
    <row r="6" spans="1:31">
      <c r="A6" s="121" t="str">
        <f>IF(K6=0,"",IF(K6=K5,"",K6))</f>
        <v/>
      </c>
      <c r="B6" s="125" t="str">
        <f>IF(J6=I5,"",I6)</f>
        <v/>
      </c>
      <c r="C6" s="123" t="str">
        <f>J6</f>
        <v/>
      </c>
      <c r="D6" s="124" t="str">
        <f>IF(I6=I5,"",L6)</f>
        <v/>
      </c>
      <c r="H6" s="109">
        <v>2</v>
      </c>
      <c r="I6" s="109" t="str">
        <f>_xlfn.XLOOKUP(H6,'Order Page'!S$13:S$941,'Order Page'!D$13:D$941,"")</f>
        <v/>
      </c>
      <c r="J6" s="109" t="str">
        <f>_xlfn.XLOOKUP(H6,'Order Page'!S$13:S$941,'Order Page'!U$13:U$941,"")</f>
        <v/>
      </c>
      <c r="K6" s="109" t="str">
        <f>_xlfn.XLOOKUP(H6,'Order Page'!S$13:S$941,'Order Page'!Q$13:Q$941,"")</f>
        <v/>
      </c>
      <c r="L6" s="109" t="str">
        <f>_xlfn.XLOOKUP(H6,'Order Page'!S$13:S$941,'Order Page'!C$13:C$941,"")</f>
        <v/>
      </c>
      <c r="P6" s="379"/>
      <c r="Q6" s="369"/>
      <c r="R6" s="366"/>
      <c r="S6" s="366"/>
    </row>
    <row r="7" spans="1:31">
      <c r="A7" s="121" t="str">
        <f>IF(K7=0,"",IF(K7=K6,"",K7))</f>
        <v/>
      </c>
      <c r="B7" s="125" t="str">
        <f>IF(I7=I6,"",I7)</f>
        <v/>
      </c>
      <c r="C7" s="123" t="str">
        <f>IF(I7=I6,"",J7)</f>
        <v/>
      </c>
      <c r="D7" s="124" t="str">
        <f>IF(I7=I6,"",L7)</f>
        <v/>
      </c>
      <c r="H7" s="109">
        <v>3</v>
      </c>
      <c r="I7" s="109" t="str">
        <f>_xlfn.XLOOKUP(H7,'Order Page'!S$13:S$941,'Order Page'!D$13:D$941,"")</f>
        <v/>
      </c>
      <c r="J7" s="109" t="str">
        <f>_xlfn.XLOOKUP(H7,'Order Page'!S$13:S$941,'Order Page'!U$13:U$941,"")</f>
        <v/>
      </c>
      <c r="K7" s="109" t="str">
        <f>_xlfn.XLOOKUP(H7,'Order Page'!S$13:S$941,'Order Page'!Q$13:Q$941,"")</f>
        <v/>
      </c>
      <c r="L7" s="109" t="str">
        <f>_xlfn.XLOOKUP(H7,'Order Page'!S$13:S$941,'Order Page'!C$13:C$941,"")</f>
        <v/>
      </c>
      <c r="P7" s="379"/>
      <c r="Q7" s="369"/>
      <c r="R7" s="366"/>
      <c r="S7" s="366"/>
    </row>
    <row r="8" spans="1:31">
      <c r="A8" s="121" t="str">
        <f>IF(K8=0,"",IF(K8=K7,"",K8))</f>
        <v/>
      </c>
      <c r="B8" s="125" t="str">
        <f>IF(I8=I7,"",I8)</f>
        <v/>
      </c>
      <c r="C8" s="123" t="str">
        <f>IF(I8=I7,"",J8)</f>
        <v/>
      </c>
      <c r="D8" s="124" t="str">
        <f>IF(I8=I7,"",L8)</f>
        <v/>
      </c>
      <c r="H8" s="109">
        <v>4</v>
      </c>
      <c r="I8" s="109" t="str">
        <f>_xlfn.XLOOKUP(H8,'Order Page'!S$13:S$941,'Order Page'!D$13:D$941,"")</f>
        <v/>
      </c>
      <c r="J8" s="109" t="str">
        <f>_xlfn.XLOOKUP(H8,'Order Page'!S$13:S$941,'Order Page'!U$13:U$941,"")</f>
        <v/>
      </c>
      <c r="K8" s="109" t="str">
        <f>_xlfn.XLOOKUP(H8,'Order Page'!S$13:S$941,'Order Page'!Q$13:Q$941,"")</f>
        <v/>
      </c>
      <c r="L8" s="109" t="str">
        <f>_xlfn.XLOOKUP(H8,'Order Page'!S$13:S$941,'Order Page'!C$13:C$941,"")</f>
        <v/>
      </c>
      <c r="P8" s="379"/>
      <c r="Q8" s="369"/>
      <c r="R8" s="366"/>
      <c r="S8" s="366"/>
    </row>
    <row r="9" spans="1:31">
      <c r="A9" s="121" t="str">
        <f>IF(K9=0,"",IF(K9=K8,"",K9))</f>
        <v/>
      </c>
      <c r="B9" s="125" t="str">
        <f>IF(I9=I8,"",I9)</f>
        <v/>
      </c>
      <c r="C9" s="123" t="str">
        <f>IF(I9=I8,"",J9)</f>
        <v/>
      </c>
      <c r="D9" s="124" t="str">
        <f>IF(I9=I8,"",L9)</f>
        <v/>
      </c>
      <c r="H9" s="109">
        <v>5</v>
      </c>
      <c r="I9" s="109" t="str">
        <f>_xlfn.XLOOKUP(H9,'Order Page'!S$13:S$941,'Order Page'!D$13:D$941,"")</f>
        <v/>
      </c>
      <c r="J9" s="109" t="str">
        <f>_xlfn.XLOOKUP(H9,'Order Page'!S$13:S$941,'Order Page'!U$13:U$941,"")</f>
        <v/>
      </c>
      <c r="K9" s="109" t="str">
        <f>_xlfn.XLOOKUP(H9,'Order Page'!S$13:S$941,'Order Page'!Q$13:Q$941,"")</f>
        <v/>
      </c>
      <c r="L9" s="109" t="str">
        <f>_xlfn.XLOOKUP(H9,'Order Page'!S$13:S$941,'Order Page'!C$13:C$941,"")</f>
        <v/>
      </c>
      <c r="P9" s="379"/>
      <c r="Q9" s="369"/>
      <c r="R9" s="366"/>
      <c r="S9" s="366"/>
    </row>
    <row r="10" spans="1:31">
      <c r="A10" s="121" t="str">
        <f t="shared" ref="A10:A73" si="0">IF(K10=0,"",IF(K10=K9,"",K10))</f>
        <v/>
      </c>
      <c r="B10" s="125" t="str">
        <f>IF(I10=I9,"",I10)</f>
        <v/>
      </c>
      <c r="C10" s="123" t="str">
        <f t="shared" ref="C10:C73" si="1">IF(I10=I9,"",J10)</f>
        <v/>
      </c>
      <c r="D10" s="124" t="str">
        <f>IF(I10=I9,"",L10)</f>
        <v/>
      </c>
      <c r="H10" s="109">
        <v>6</v>
      </c>
      <c r="I10" s="109" t="str">
        <f>_xlfn.XLOOKUP(H10,'Order Page'!S$13:S$941,'Order Page'!D$13:D$941,"")</f>
        <v/>
      </c>
      <c r="J10" s="109" t="str">
        <f>_xlfn.XLOOKUP(H10,'Order Page'!S$13:S$941,'Order Page'!U$13:U$941,"")</f>
        <v/>
      </c>
      <c r="K10" s="109" t="str">
        <f>_xlfn.XLOOKUP(H10,'Order Page'!S$13:S$941,'Order Page'!Q$13:Q$941,"")</f>
        <v/>
      </c>
      <c r="L10" s="109" t="str">
        <f>_xlfn.XLOOKUP(H10,'Order Page'!S$13:S$941,'Order Page'!C$13:C$941,"")</f>
        <v/>
      </c>
      <c r="P10" s="379"/>
      <c r="Q10" s="369"/>
      <c r="R10" s="366"/>
      <c r="S10" s="366"/>
    </row>
    <row r="11" spans="1:31">
      <c r="A11" s="121" t="str">
        <f t="shared" si="0"/>
        <v/>
      </c>
      <c r="B11" s="125" t="str">
        <f t="shared" ref="B11:B74" si="2">IF(I11=I10,"",I11)</f>
        <v/>
      </c>
      <c r="C11" s="123" t="str">
        <f t="shared" si="1"/>
        <v/>
      </c>
      <c r="D11" s="124" t="str">
        <f t="shared" ref="D11:D74" si="3">IF(I11=I10,"",L11)</f>
        <v/>
      </c>
      <c r="H11" s="109">
        <v>7</v>
      </c>
      <c r="I11" s="109" t="str">
        <f>_xlfn.XLOOKUP(H11,'Order Page'!S$13:S$941,'Order Page'!D$13:D$941,"")</f>
        <v/>
      </c>
      <c r="J11" s="109" t="str">
        <f>_xlfn.XLOOKUP(H11,'Order Page'!S$13:S$941,'Order Page'!U$13:U$941,"")</f>
        <v/>
      </c>
      <c r="K11" s="109" t="str">
        <f>_xlfn.XLOOKUP(H11,'Order Page'!S$13:S$941,'Order Page'!Q$13:Q$941,"")</f>
        <v/>
      </c>
      <c r="L11" s="109" t="str">
        <f>_xlfn.XLOOKUP(H11,'Order Page'!S$13:S$941,'Order Page'!C$13:C$941,"")</f>
        <v/>
      </c>
      <c r="P11" s="379"/>
      <c r="Q11" s="369"/>
      <c r="R11" s="366"/>
      <c r="S11" s="366"/>
    </row>
    <row r="12" spans="1:31">
      <c r="A12" s="121" t="str">
        <f t="shared" si="0"/>
        <v/>
      </c>
      <c r="B12" s="125" t="str">
        <f t="shared" si="2"/>
        <v/>
      </c>
      <c r="C12" s="123" t="str">
        <f t="shared" si="1"/>
        <v/>
      </c>
      <c r="D12" s="124" t="str">
        <f>IF(I12=I11,"",L12)</f>
        <v/>
      </c>
      <c r="H12" s="109">
        <v>8</v>
      </c>
      <c r="I12" s="109" t="str">
        <f>_xlfn.XLOOKUP(H12,'Order Page'!S$13:S$941,'Order Page'!D$13:D$941,"")</f>
        <v/>
      </c>
      <c r="J12" s="109" t="str">
        <f>_xlfn.XLOOKUP(H12,'Order Page'!S$13:S$941,'Order Page'!U$13:U$941,"")</f>
        <v/>
      </c>
      <c r="K12" s="109" t="str">
        <f>_xlfn.XLOOKUP(H12,'Order Page'!S$13:S$941,'Order Page'!Q$13:Q$941,"")</f>
        <v/>
      </c>
      <c r="L12" s="109" t="str">
        <f>_xlfn.XLOOKUP(H12,'Order Page'!S$13:S$941,'Order Page'!C$13:C$941,"")</f>
        <v/>
      </c>
      <c r="P12" s="379"/>
      <c r="Q12" s="369"/>
      <c r="R12" s="366"/>
      <c r="S12" s="366"/>
    </row>
    <row r="13" spans="1:31">
      <c r="A13" s="121" t="str">
        <f t="shared" si="0"/>
        <v/>
      </c>
      <c r="B13" s="125" t="str">
        <f>IF(I13=I12,"",I13)</f>
        <v/>
      </c>
      <c r="C13" s="123" t="str">
        <f t="shared" si="1"/>
        <v/>
      </c>
      <c r="D13" s="124" t="str">
        <f>IF(I13=I12,"",L13)</f>
        <v/>
      </c>
      <c r="H13" s="109">
        <v>9</v>
      </c>
      <c r="I13" s="109" t="str">
        <f>_xlfn.XLOOKUP(H13,'Order Page'!S$13:S$941,'Order Page'!D$13:D$941,"")</f>
        <v/>
      </c>
      <c r="J13" s="109" t="str">
        <f>_xlfn.XLOOKUP(H13,'Order Page'!S$13:S$941,'Order Page'!U$13:U$941,"")</f>
        <v/>
      </c>
      <c r="K13" s="109" t="str">
        <f>_xlfn.XLOOKUP(H13,'Order Page'!S$13:S$941,'Order Page'!Q$13:Q$941,"")</f>
        <v/>
      </c>
      <c r="L13" s="109" t="str">
        <f>_xlfn.XLOOKUP(H13,'Order Page'!S$13:S$941,'Order Page'!C$13:C$941,"")</f>
        <v/>
      </c>
      <c r="P13" s="379"/>
      <c r="Q13" s="369"/>
      <c r="R13" s="366"/>
      <c r="S13" s="366"/>
    </row>
    <row r="14" spans="1:31">
      <c r="A14" s="121" t="str">
        <f t="shared" si="0"/>
        <v/>
      </c>
      <c r="B14" s="125" t="str">
        <f t="shared" si="2"/>
        <v/>
      </c>
      <c r="C14" s="123" t="str">
        <f t="shared" si="1"/>
        <v/>
      </c>
      <c r="D14" s="124" t="str">
        <f t="shared" si="3"/>
        <v/>
      </c>
      <c r="H14" s="109">
        <v>10</v>
      </c>
      <c r="I14" s="109" t="str">
        <f>_xlfn.XLOOKUP(H14,'Order Page'!S$13:S$941,'Order Page'!D$13:D$941,"")</f>
        <v/>
      </c>
      <c r="J14" s="109" t="str">
        <f>_xlfn.XLOOKUP(H14,'Order Page'!S$13:S$941,'Order Page'!U$13:U$941,"")</f>
        <v/>
      </c>
      <c r="K14" s="109" t="str">
        <f>_xlfn.XLOOKUP(H14,'Order Page'!S$13:S$941,'Order Page'!Q$13:Q$941,"")</f>
        <v/>
      </c>
      <c r="L14" s="109" t="str">
        <f>_xlfn.XLOOKUP(H14,'Order Page'!S$13:S$941,'Order Page'!C$13:C$941,"")</f>
        <v/>
      </c>
      <c r="P14" s="379"/>
      <c r="Q14" s="369"/>
      <c r="R14" s="366"/>
      <c r="S14" s="366"/>
    </row>
    <row r="15" spans="1:31">
      <c r="A15" s="121" t="str">
        <f t="shared" si="0"/>
        <v/>
      </c>
      <c r="B15" s="125" t="str">
        <f t="shared" si="2"/>
        <v/>
      </c>
      <c r="C15" s="123" t="str">
        <f>IF(I15=I14,"",J15)</f>
        <v/>
      </c>
      <c r="D15" s="124" t="str">
        <f t="shared" si="3"/>
        <v/>
      </c>
      <c r="H15" s="109">
        <v>11</v>
      </c>
      <c r="I15" s="109" t="str">
        <f>_xlfn.XLOOKUP(H15,'Order Page'!S$13:S$941,'Order Page'!D$13:D$941,"")</f>
        <v/>
      </c>
      <c r="J15" s="109" t="str">
        <f>_xlfn.XLOOKUP(H15,'Order Page'!S$13:S$941,'Order Page'!U$13:U$941,"")</f>
        <v/>
      </c>
      <c r="K15" s="109" t="str">
        <f>_xlfn.XLOOKUP(H15,'Order Page'!S$13:S$941,'Order Page'!Q$13:Q$941,"")</f>
        <v/>
      </c>
      <c r="L15" s="109" t="str">
        <f>_xlfn.XLOOKUP(H15,'Order Page'!S$13:S$941,'Order Page'!C$13:C$941,"")</f>
        <v/>
      </c>
      <c r="P15" s="379"/>
      <c r="Q15" s="369"/>
      <c r="R15" s="366"/>
      <c r="S15" s="366"/>
    </row>
    <row r="16" spans="1:31">
      <c r="A16" s="121" t="str">
        <f t="shared" si="0"/>
        <v/>
      </c>
      <c r="B16" s="125" t="str">
        <f t="shared" si="2"/>
        <v/>
      </c>
      <c r="C16" s="123" t="str">
        <f>IF(I16=I15,"",J16)</f>
        <v/>
      </c>
      <c r="D16" s="124" t="str">
        <f t="shared" si="3"/>
        <v/>
      </c>
      <c r="H16" s="109">
        <v>12</v>
      </c>
      <c r="I16" s="109" t="str">
        <f>_xlfn.XLOOKUP(H16,'Order Page'!S$13:S$941,'Order Page'!D$13:D$941,"")</f>
        <v/>
      </c>
      <c r="J16" s="109" t="str">
        <f>_xlfn.XLOOKUP(H16,'Order Page'!S$13:S$941,'Order Page'!U$13:U$941,"")</f>
        <v/>
      </c>
      <c r="K16" s="109" t="str">
        <f>_xlfn.XLOOKUP(H16,'Order Page'!S$13:S$941,'Order Page'!Q$13:Q$941,"")</f>
        <v/>
      </c>
      <c r="L16" s="109" t="str">
        <f>_xlfn.XLOOKUP(H16,'Order Page'!S$13:S$941,'Order Page'!C$13:C$941,"")</f>
        <v/>
      </c>
      <c r="P16" s="379"/>
      <c r="Q16" s="369"/>
      <c r="R16" s="366"/>
      <c r="S16" s="366"/>
    </row>
    <row r="17" spans="1:29">
      <c r="A17" s="121" t="str">
        <f t="shared" si="0"/>
        <v/>
      </c>
      <c r="B17" s="125" t="str">
        <f t="shared" si="2"/>
        <v/>
      </c>
      <c r="C17" s="123" t="str">
        <f t="shared" si="1"/>
        <v/>
      </c>
      <c r="D17" s="124" t="str">
        <f t="shared" si="3"/>
        <v/>
      </c>
      <c r="H17" s="109">
        <v>13</v>
      </c>
      <c r="I17" s="109" t="str">
        <f>_xlfn.XLOOKUP(H17,'Order Page'!S$13:S$941,'Order Page'!D$13:D$941,"")</f>
        <v/>
      </c>
      <c r="J17" s="109" t="str">
        <f>_xlfn.XLOOKUP(H17,'Order Page'!S$13:S$941,'Order Page'!U$13:U$941,"")</f>
        <v/>
      </c>
      <c r="K17" s="109" t="str">
        <f>_xlfn.XLOOKUP(H17,'Order Page'!S$13:S$941,'Order Page'!Q$13:Q$941,"")</f>
        <v/>
      </c>
      <c r="L17" s="109" t="str">
        <f>_xlfn.XLOOKUP(H17,'Order Page'!S$13:S$941,'Order Page'!C$13:C$941,"")</f>
        <v/>
      </c>
      <c r="P17" s="379"/>
      <c r="Q17" s="369"/>
      <c r="R17" s="366"/>
      <c r="S17" s="366"/>
    </row>
    <row r="18" spans="1:29">
      <c r="A18" s="121" t="str">
        <f t="shared" si="0"/>
        <v/>
      </c>
      <c r="B18" s="125" t="str">
        <f t="shared" si="2"/>
        <v/>
      </c>
      <c r="C18" s="123" t="str">
        <f t="shared" si="1"/>
        <v/>
      </c>
      <c r="D18" s="124" t="str">
        <f t="shared" si="3"/>
        <v/>
      </c>
      <c r="H18" s="109">
        <v>14</v>
      </c>
      <c r="I18" s="109" t="str">
        <f>_xlfn.XLOOKUP(H18,'Order Page'!S$13:S$941,'Order Page'!D$13:D$941,"")</f>
        <v/>
      </c>
      <c r="J18" s="109" t="str">
        <f>_xlfn.XLOOKUP(H18,'Order Page'!S$13:S$941,'Order Page'!U$13:U$941,"")</f>
        <v/>
      </c>
      <c r="K18" s="109" t="str">
        <f>_xlfn.XLOOKUP(H18,'Order Page'!S$13:S$941,'Order Page'!Q$13:Q$941,"")</f>
        <v/>
      </c>
      <c r="L18" s="109" t="str">
        <f>_xlfn.XLOOKUP(H18,'Order Page'!S$13:S$941,'Order Page'!C$13:C$941,"")</f>
        <v/>
      </c>
      <c r="P18" s="379"/>
      <c r="Q18" s="369"/>
      <c r="R18" s="366"/>
      <c r="S18" s="366"/>
    </row>
    <row r="19" spans="1:29">
      <c r="A19" s="121" t="str">
        <f t="shared" si="0"/>
        <v/>
      </c>
      <c r="B19" s="125" t="str">
        <f t="shared" si="2"/>
        <v/>
      </c>
      <c r="C19" s="123" t="str">
        <f>IF(I19=I18,"",J19)</f>
        <v/>
      </c>
      <c r="D19" s="124" t="str">
        <f t="shared" si="3"/>
        <v/>
      </c>
      <c r="H19" s="109">
        <v>15</v>
      </c>
      <c r="I19" s="109" t="str">
        <f>_xlfn.XLOOKUP(H19,'Order Page'!S$13:S$941,'Order Page'!D$13:D$941,"")</f>
        <v/>
      </c>
      <c r="J19" s="109" t="str">
        <f>_xlfn.XLOOKUP(H19,'Order Page'!S$13:S$941,'Order Page'!U$13:U$941,"")</f>
        <v/>
      </c>
      <c r="K19" s="109" t="str">
        <f>_xlfn.XLOOKUP(H19,'Order Page'!S$13:S$941,'Order Page'!Q$13:Q$941,"")</f>
        <v/>
      </c>
      <c r="L19" s="109" t="str">
        <f>_xlfn.XLOOKUP(H19,'Order Page'!S$13:S$941,'Order Page'!C$13:C$941,"")</f>
        <v/>
      </c>
      <c r="P19" s="379"/>
      <c r="Q19" s="369"/>
      <c r="R19" s="366"/>
      <c r="S19" s="366"/>
    </row>
    <row r="20" spans="1:29">
      <c r="A20" s="121" t="str">
        <f t="shared" si="0"/>
        <v/>
      </c>
      <c r="B20" s="125" t="str">
        <f t="shared" si="2"/>
        <v/>
      </c>
      <c r="C20" s="123" t="str">
        <f t="shared" si="1"/>
        <v/>
      </c>
      <c r="D20" s="124" t="str">
        <f t="shared" si="3"/>
        <v/>
      </c>
      <c r="H20" s="109">
        <v>16</v>
      </c>
      <c r="I20" s="109" t="str">
        <f>_xlfn.XLOOKUP(H20,'Order Page'!S$13:S$941,'Order Page'!D$13:D$941,"")</f>
        <v/>
      </c>
      <c r="J20" s="109" t="str">
        <f>_xlfn.XLOOKUP(H20,'Order Page'!S$13:S$941,'Order Page'!U$13:U$941,"")</f>
        <v/>
      </c>
      <c r="K20" s="109" t="str">
        <f>_xlfn.XLOOKUP(H20,'Order Page'!S$13:S$941,'Order Page'!Q$13:Q$941,"")</f>
        <v/>
      </c>
      <c r="L20" s="109" t="str">
        <f>_xlfn.XLOOKUP(H20,'Order Page'!S$13:S$941,'Order Page'!C$13:C$941,"")</f>
        <v/>
      </c>
      <c r="P20" s="379"/>
      <c r="Q20" s="369"/>
      <c r="R20" s="366"/>
      <c r="S20" s="366"/>
    </row>
    <row r="21" spans="1:29">
      <c r="A21" s="121" t="str">
        <f t="shared" si="0"/>
        <v/>
      </c>
      <c r="B21" s="125" t="str">
        <f t="shared" si="2"/>
        <v/>
      </c>
      <c r="C21" s="123" t="str">
        <f t="shared" si="1"/>
        <v/>
      </c>
      <c r="D21" s="124" t="str">
        <f t="shared" si="3"/>
        <v/>
      </c>
      <c r="H21" s="109">
        <v>17</v>
      </c>
      <c r="I21" s="109" t="str">
        <f>_xlfn.XLOOKUP(H21,'Order Page'!S$13:S$941,'Order Page'!D$13:D$941,"")</f>
        <v/>
      </c>
      <c r="J21" s="109" t="str">
        <f>_xlfn.XLOOKUP(H21,'Order Page'!S$13:S$941,'Order Page'!U$13:U$941,"")</f>
        <v/>
      </c>
      <c r="K21" s="109" t="str">
        <f>_xlfn.XLOOKUP(H21,'Order Page'!S$13:S$941,'Order Page'!Q$13:Q$941,"")</f>
        <v/>
      </c>
      <c r="L21" s="109" t="str">
        <f>_xlfn.XLOOKUP(H21,'Order Page'!S$13:S$941,'Order Page'!C$13:C$941,"")</f>
        <v/>
      </c>
      <c r="P21" s="379"/>
      <c r="Q21" s="369"/>
      <c r="R21" s="366"/>
      <c r="S21" s="366"/>
    </row>
    <row r="22" spans="1:29">
      <c r="A22" s="121" t="str">
        <f t="shared" si="0"/>
        <v/>
      </c>
      <c r="B22" s="125" t="str">
        <f t="shared" si="2"/>
        <v/>
      </c>
      <c r="C22" s="123" t="str">
        <f t="shared" si="1"/>
        <v/>
      </c>
      <c r="D22" s="124" t="str">
        <f t="shared" si="3"/>
        <v/>
      </c>
      <c r="H22" s="109">
        <v>18</v>
      </c>
      <c r="I22" s="109" t="str">
        <f>_xlfn.XLOOKUP(H22,'Order Page'!S$13:S$941,'Order Page'!D$13:D$941,"")</f>
        <v/>
      </c>
      <c r="J22" s="109" t="str">
        <f>_xlfn.XLOOKUP(H22,'Order Page'!S$13:S$941,'Order Page'!U$13:U$941,"")</f>
        <v/>
      </c>
      <c r="K22" s="109" t="str">
        <f>_xlfn.XLOOKUP(H22,'Order Page'!S$13:S$941,'Order Page'!Q$13:Q$941,"")</f>
        <v/>
      </c>
      <c r="L22" s="109" t="str">
        <f>_xlfn.XLOOKUP(H22,'Order Page'!S$13:S$941,'Order Page'!C$13:C$941,"")</f>
        <v/>
      </c>
      <c r="P22" s="379"/>
      <c r="Q22" s="369"/>
      <c r="R22" s="366"/>
      <c r="S22" s="366"/>
    </row>
    <row r="23" spans="1:29">
      <c r="A23" s="121" t="str">
        <f t="shared" si="0"/>
        <v/>
      </c>
      <c r="B23" s="125" t="str">
        <f t="shared" si="2"/>
        <v/>
      </c>
      <c r="C23" s="123" t="str">
        <f t="shared" si="1"/>
        <v/>
      </c>
      <c r="D23" s="124" t="str">
        <f t="shared" si="3"/>
        <v/>
      </c>
      <c r="H23" s="109">
        <v>19</v>
      </c>
      <c r="I23" s="109" t="str">
        <f>_xlfn.XLOOKUP(H23,'Order Page'!S$13:S$941,'Order Page'!D$13:D$941,"")</f>
        <v/>
      </c>
      <c r="J23" s="109" t="str">
        <f>_xlfn.XLOOKUP(H23,'Order Page'!S$13:S$941,'Order Page'!U$13:U$941,"")</f>
        <v/>
      </c>
      <c r="K23" s="109" t="str">
        <f>_xlfn.XLOOKUP(H23,'Order Page'!S$13:S$941,'Order Page'!Q$13:Q$941,"")</f>
        <v/>
      </c>
      <c r="L23" s="109" t="str">
        <f>_xlfn.XLOOKUP(H23,'Order Page'!S$13:S$941,'Order Page'!C$13:C$941,"")</f>
        <v/>
      </c>
      <c r="P23" s="368"/>
      <c r="Q23" s="369"/>
      <c r="R23" s="366"/>
      <c r="S23" s="366"/>
    </row>
    <row r="24" spans="1:29">
      <c r="A24" s="121" t="str">
        <f t="shared" si="0"/>
        <v/>
      </c>
      <c r="B24" s="125" t="str">
        <f t="shared" si="2"/>
        <v/>
      </c>
      <c r="C24" s="123" t="str">
        <f t="shared" si="1"/>
        <v/>
      </c>
      <c r="D24" s="124" t="str">
        <f t="shared" si="3"/>
        <v/>
      </c>
      <c r="H24" s="109">
        <v>20</v>
      </c>
      <c r="I24" s="109" t="str">
        <f>_xlfn.XLOOKUP(H24,'Order Page'!S$13:S$941,'Order Page'!D$13:D$941,"")</f>
        <v/>
      </c>
      <c r="J24" s="109" t="str">
        <f>_xlfn.XLOOKUP(H24,'Order Page'!S$13:S$941,'Order Page'!U$13:U$941,"")</f>
        <v/>
      </c>
      <c r="K24" s="109" t="str">
        <f>_xlfn.XLOOKUP(H24,'Order Page'!S$13:S$941,'Order Page'!Q$13:Q$941,"")</f>
        <v/>
      </c>
      <c r="L24" s="109" t="str">
        <f>_xlfn.XLOOKUP(H24,'Order Page'!S$13:S$941,'Order Page'!C$13:C$941,"")</f>
        <v/>
      </c>
      <c r="P24" s="368"/>
      <c r="Q24" s="369"/>
      <c r="R24" s="366"/>
      <c r="S24" s="366"/>
    </row>
    <row r="25" spans="1:29">
      <c r="A25" s="121" t="str">
        <f t="shared" si="0"/>
        <v/>
      </c>
      <c r="B25" s="125" t="str">
        <f>IF(I25=I24,"",I25)</f>
        <v/>
      </c>
      <c r="C25" s="123" t="str">
        <f t="shared" si="1"/>
        <v/>
      </c>
      <c r="D25" s="124" t="str">
        <f t="shared" si="3"/>
        <v/>
      </c>
      <c r="H25" s="109">
        <v>21</v>
      </c>
      <c r="I25" s="109" t="str">
        <f>_xlfn.XLOOKUP(H25,'Order Page'!S$13:S$941,'Order Page'!D$13:D$941,"")</f>
        <v/>
      </c>
      <c r="J25" s="109" t="str">
        <f>_xlfn.XLOOKUP(H25,'Order Page'!S$13:S$941,'Order Page'!U$13:U$941,"")</f>
        <v/>
      </c>
      <c r="K25" s="109" t="str">
        <f>_xlfn.XLOOKUP(H25,'Order Page'!S$13:S$941,'Order Page'!Q$13:Q$941,"")</f>
        <v/>
      </c>
      <c r="L25" s="109" t="str">
        <f>_xlfn.XLOOKUP(H25,'Order Page'!S$13:S$941,'Order Page'!C$13:C$941,"")</f>
        <v/>
      </c>
      <c r="P25" s="366"/>
      <c r="Q25" s="366"/>
      <c r="R25" s="366"/>
      <c r="S25" s="366"/>
    </row>
    <row r="26" spans="1:29">
      <c r="A26" s="121" t="str">
        <f t="shared" si="0"/>
        <v/>
      </c>
      <c r="B26" s="125" t="str">
        <f t="shared" si="2"/>
        <v/>
      </c>
      <c r="C26" s="123" t="str">
        <f t="shared" si="1"/>
        <v/>
      </c>
      <c r="D26" s="124" t="str">
        <f t="shared" si="3"/>
        <v/>
      </c>
      <c r="H26" s="109">
        <v>22</v>
      </c>
      <c r="I26" s="109" t="str">
        <f>_xlfn.XLOOKUP(H26,'Order Page'!S$13:S$941,'Order Page'!D$13:D$941,"")</f>
        <v/>
      </c>
      <c r="J26" s="109" t="str">
        <f>_xlfn.XLOOKUP(H26,'Order Page'!S$13:S$941,'Order Page'!U$13:U$941,"")</f>
        <v/>
      </c>
      <c r="K26" s="109" t="str">
        <f>_xlfn.XLOOKUP(H26,'Order Page'!S$13:S$941,'Order Page'!Q$13:Q$941,"")</f>
        <v/>
      </c>
      <c r="L26" s="109" t="str">
        <f>_xlfn.XLOOKUP(H26,'Order Page'!S$13:S$941,'Order Page'!C$13:C$941,"")</f>
        <v/>
      </c>
      <c r="P26" s="366"/>
      <c r="Q26" s="366"/>
      <c r="R26" s="366"/>
      <c r="S26" s="366"/>
    </row>
    <row r="27" spans="1:29">
      <c r="A27" s="121"/>
      <c r="B27" s="125" t="str">
        <f>IF(I27=I26,"",I27)</f>
        <v/>
      </c>
      <c r="C27" s="123" t="str">
        <f t="shared" si="1"/>
        <v/>
      </c>
      <c r="D27" s="124" t="str">
        <f t="shared" si="3"/>
        <v/>
      </c>
      <c r="H27" s="109">
        <v>23</v>
      </c>
      <c r="I27" s="109" t="str">
        <f>_xlfn.XLOOKUP(H27,'Order Page'!S$13:S$941,'Order Page'!D$13:D$941,"")</f>
        <v/>
      </c>
      <c r="J27" s="109" t="str">
        <f>_xlfn.XLOOKUP(H27,'Order Page'!S$13:S$941,'Order Page'!U$13:U$941,"")</f>
        <v/>
      </c>
      <c r="K27" s="109" t="str">
        <f>_xlfn.XLOOKUP(H27,'Order Page'!S$13:S$941,'Order Page'!Q$13:Q$941,"")</f>
        <v/>
      </c>
      <c r="L27" s="109" t="str">
        <f>_xlfn.XLOOKUP(H27,'Order Page'!S$13:S$941,'Order Page'!C$13:C$941,"")</f>
        <v/>
      </c>
      <c r="P27" s="366"/>
      <c r="Q27" s="366"/>
      <c r="R27" s="366"/>
      <c r="S27" s="366"/>
    </row>
    <row r="28" spans="1:29">
      <c r="A28" s="121" t="str">
        <f t="shared" si="0"/>
        <v/>
      </c>
      <c r="B28" s="125" t="str">
        <f>IF(I28=I27,"",I28)</f>
        <v/>
      </c>
      <c r="C28" s="123" t="str">
        <f t="shared" si="1"/>
        <v/>
      </c>
      <c r="D28" s="124" t="str">
        <f t="shared" si="3"/>
        <v/>
      </c>
      <c r="H28" s="109">
        <v>24</v>
      </c>
      <c r="I28" s="109" t="str">
        <f>_xlfn.XLOOKUP(H28,'Order Page'!S$13:S$941,'Order Page'!D$13:D$941,"")</f>
        <v/>
      </c>
      <c r="J28" s="109" t="str">
        <f>_xlfn.XLOOKUP(H28,'Order Page'!S$13:S$941,'Order Page'!U$13:U$941,"")</f>
        <v/>
      </c>
      <c r="K28" s="109" t="str">
        <f>_xlfn.XLOOKUP(H28,'Order Page'!S$13:S$941,'Order Page'!Q$13:Q$941,"")</f>
        <v/>
      </c>
      <c r="L28" s="109" t="str">
        <f>_xlfn.XLOOKUP(H28,'Order Page'!S$13:S$941,'Order Page'!C$13:C$941,"")</f>
        <v/>
      </c>
      <c r="P28" s="366"/>
      <c r="Q28" s="366"/>
      <c r="R28" s="366"/>
      <c r="S28" s="366"/>
      <c r="Z28" s="115"/>
      <c r="AA28" s="115"/>
      <c r="AB28" s="115"/>
      <c r="AC28" s="115"/>
    </row>
    <row r="29" spans="1:29">
      <c r="A29" s="121" t="str">
        <f t="shared" si="0"/>
        <v/>
      </c>
      <c r="B29" s="125" t="str">
        <f t="shared" si="2"/>
        <v/>
      </c>
      <c r="C29" s="123" t="str">
        <f t="shared" si="1"/>
        <v/>
      </c>
      <c r="D29" s="124" t="str">
        <f t="shared" si="3"/>
        <v/>
      </c>
      <c r="H29" s="109">
        <v>25</v>
      </c>
      <c r="I29" s="109" t="str">
        <f>_xlfn.XLOOKUP(H29,'Order Page'!S$13:S$941,'Order Page'!D$13:D$941,"")</f>
        <v/>
      </c>
      <c r="J29" s="109" t="str">
        <f>_xlfn.XLOOKUP(H29,'Order Page'!S$13:S$941,'Order Page'!U$13:U$941,"")</f>
        <v/>
      </c>
      <c r="K29" s="109" t="str">
        <f>_xlfn.XLOOKUP(H29,'Order Page'!S$13:S$941,'Order Page'!Q$13:Q$941,"")</f>
        <v/>
      </c>
      <c r="L29" s="109" t="str">
        <f>_xlfn.XLOOKUP(H29,'Order Page'!S$13:S$941,'Order Page'!C$13:C$941,"")</f>
        <v/>
      </c>
      <c r="P29" s="366"/>
      <c r="Q29" s="366"/>
      <c r="R29" s="366"/>
      <c r="S29" s="366"/>
      <c r="Z29" s="115"/>
      <c r="AA29" s="115"/>
      <c r="AB29" s="115"/>
      <c r="AC29" s="115"/>
    </row>
    <row r="30" spans="1:29">
      <c r="A30" s="121" t="str">
        <f t="shared" si="0"/>
        <v/>
      </c>
      <c r="B30" s="125" t="str">
        <f t="shared" si="2"/>
        <v/>
      </c>
      <c r="C30" s="123" t="str">
        <f t="shared" si="1"/>
        <v/>
      </c>
      <c r="D30" s="124" t="str">
        <f t="shared" si="3"/>
        <v/>
      </c>
      <c r="H30" s="109">
        <v>26</v>
      </c>
      <c r="I30" s="109" t="str">
        <f>_xlfn.XLOOKUP(H30,'Order Page'!S$13:S$941,'Order Page'!D$13:D$941,"")</f>
        <v/>
      </c>
      <c r="J30" s="109" t="str">
        <f>_xlfn.XLOOKUP(H30,'Order Page'!S$13:S$941,'Order Page'!U$13:U$941,"")</f>
        <v/>
      </c>
      <c r="K30" s="109" t="str">
        <f>_xlfn.XLOOKUP(H30,'Order Page'!S$13:S$941,'Order Page'!Q$13:Q$941,"")</f>
        <v/>
      </c>
      <c r="L30" s="109" t="str">
        <f>_xlfn.XLOOKUP(H30,'Order Page'!S$13:S$941,'Order Page'!C$13:C$941,"")</f>
        <v/>
      </c>
      <c r="P30" s="366"/>
      <c r="Q30" s="366"/>
      <c r="R30" s="366"/>
      <c r="S30" s="366"/>
      <c r="Z30" s="115"/>
      <c r="AA30" s="115"/>
      <c r="AB30" s="115"/>
      <c r="AC30" s="115"/>
    </row>
    <row r="31" spans="1:29">
      <c r="A31" s="121" t="str">
        <f t="shared" si="0"/>
        <v/>
      </c>
      <c r="B31" s="125" t="str">
        <f t="shared" si="2"/>
        <v/>
      </c>
      <c r="C31" s="123" t="str">
        <f t="shared" si="1"/>
        <v/>
      </c>
      <c r="D31" s="124" t="str">
        <f t="shared" si="3"/>
        <v/>
      </c>
      <c r="H31" s="109">
        <v>27</v>
      </c>
      <c r="I31" s="109" t="str">
        <f>_xlfn.XLOOKUP(H31,'Order Page'!S$13:S$941,'Order Page'!D$13:D$941,"")</f>
        <v/>
      </c>
      <c r="J31" s="109" t="str">
        <f>_xlfn.XLOOKUP(H31,'Order Page'!S$13:S$941,'Order Page'!U$13:U$941,"")</f>
        <v/>
      </c>
      <c r="K31" s="109" t="str">
        <f>_xlfn.XLOOKUP(H31,'Order Page'!S$13:S$941,'Order Page'!Q$13:Q$941,"")</f>
        <v/>
      </c>
      <c r="L31" s="109" t="str">
        <f>_xlfn.XLOOKUP(H31,'Order Page'!S$13:S$941,'Order Page'!C$13:C$941,"")</f>
        <v/>
      </c>
      <c r="P31" s="366"/>
      <c r="Q31" s="366"/>
      <c r="R31" s="366"/>
      <c r="S31" s="366"/>
      <c r="Z31" s="115"/>
      <c r="AA31" s="115"/>
      <c r="AB31" s="115"/>
      <c r="AC31" s="115"/>
    </row>
    <row r="32" spans="1:29">
      <c r="A32" s="121" t="str">
        <f t="shared" si="0"/>
        <v/>
      </c>
      <c r="B32" s="125" t="str">
        <f t="shared" si="2"/>
        <v/>
      </c>
      <c r="C32" s="123" t="str">
        <f t="shared" si="1"/>
        <v/>
      </c>
      <c r="D32" s="124" t="str">
        <f t="shared" si="3"/>
        <v/>
      </c>
      <c r="H32" s="109">
        <v>28</v>
      </c>
      <c r="I32" s="109" t="str">
        <f>_xlfn.XLOOKUP(H32,'Order Page'!S$13:S$941,'Order Page'!D$13:D$941,"")</f>
        <v/>
      </c>
      <c r="J32" s="109" t="str">
        <f>_xlfn.XLOOKUP(H32,'Order Page'!S$13:S$941,'Order Page'!U$13:U$941,"")</f>
        <v/>
      </c>
      <c r="K32" s="109" t="str">
        <f>_xlfn.XLOOKUP(H32,'Order Page'!S$13:S$941,'Order Page'!Q$13:Q$941,"")</f>
        <v/>
      </c>
      <c r="L32" s="109" t="str">
        <f>_xlfn.XLOOKUP(H32,'Order Page'!S$13:S$941,'Order Page'!C$13:C$941,"")</f>
        <v/>
      </c>
      <c r="P32" s="366"/>
      <c r="Q32" s="366"/>
      <c r="R32" s="366"/>
      <c r="S32" s="366"/>
      <c r="Z32" s="115"/>
      <c r="AA32" s="115"/>
      <c r="AB32" s="115"/>
      <c r="AC32" s="115"/>
    </row>
    <row r="33" spans="1:29">
      <c r="A33" s="121" t="str">
        <f t="shared" si="0"/>
        <v/>
      </c>
      <c r="B33" s="125" t="str">
        <f t="shared" si="2"/>
        <v/>
      </c>
      <c r="C33" s="123" t="str">
        <f t="shared" si="1"/>
        <v/>
      </c>
      <c r="D33" s="124" t="str">
        <f t="shared" si="3"/>
        <v/>
      </c>
      <c r="H33" s="109">
        <v>29</v>
      </c>
      <c r="I33" s="109" t="str">
        <f>_xlfn.XLOOKUP(H33,'Order Page'!S$13:S$941,'Order Page'!D$13:D$941,"")</f>
        <v/>
      </c>
      <c r="J33" s="109" t="str">
        <f>_xlfn.XLOOKUP(H33,'Order Page'!S$13:S$941,'Order Page'!U$13:U$941,"")</f>
        <v/>
      </c>
      <c r="K33" s="109" t="str">
        <f>_xlfn.XLOOKUP(H33,'Order Page'!S$13:S$941,'Order Page'!Q$13:Q$941,"")</f>
        <v/>
      </c>
      <c r="L33" s="109" t="str">
        <f>_xlfn.XLOOKUP(H33,'Order Page'!S$13:S$941,'Order Page'!C$13:C$941,"")</f>
        <v/>
      </c>
      <c r="P33" s="366"/>
      <c r="Q33" s="366"/>
      <c r="R33" s="366"/>
      <c r="S33" s="366"/>
      <c r="Z33" s="115"/>
      <c r="AA33" s="115"/>
      <c r="AB33" s="115"/>
      <c r="AC33" s="115"/>
    </row>
    <row r="34" spans="1:29">
      <c r="A34" s="121" t="str">
        <f t="shared" si="0"/>
        <v/>
      </c>
      <c r="B34" s="125" t="str">
        <f t="shared" si="2"/>
        <v/>
      </c>
      <c r="C34" s="123" t="str">
        <f t="shared" si="1"/>
        <v/>
      </c>
      <c r="D34" s="124" t="str">
        <f t="shared" si="3"/>
        <v/>
      </c>
      <c r="H34" s="109">
        <v>30</v>
      </c>
      <c r="I34" s="109" t="str">
        <f>_xlfn.XLOOKUP(H34,'Order Page'!S$13:S$941,'Order Page'!D$13:D$941,"")</f>
        <v/>
      </c>
      <c r="J34" s="109" t="str">
        <f>_xlfn.XLOOKUP(H34,'Order Page'!S$13:S$941,'Order Page'!U$13:U$941,"")</f>
        <v/>
      </c>
      <c r="K34" s="109" t="str">
        <f>_xlfn.XLOOKUP(H34,'Order Page'!S$13:S$941,'Order Page'!Q$13:Q$941,"")</f>
        <v/>
      </c>
      <c r="L34" s="109" t="str">
        <f>_xlfn.XLOOKUP(H34,'Order Page'!S$13:S$941,'Order Page'!C$13:C$941,"")</f>
        <v/>
      </c>
      <c r="P34" s="366"/>
      <c r="Q34" s="366"/>
      <c r="R34" s="366"/>
      <c r="S34" s="366"/>
      <c r="Z34" s="115"/>
      <c r="AA34" s="115"/>
      <c r="AB34" s="115"/>
      <c r="AC34" s="115"/>
    </row>
    <row r="35" spans="1:29">
      <c r="A35" s="121" t="str">
        <f t="shared" si="0"/>
        <v/>
      </c>
      <c r="B35" s="125" t="str">
        <f t="shared" si="2"/>
        <v/>
      </c>
      <c r="C35" s="123" t="str">
        <f t="shared" si="1"/>
        <v/>
      </c>
      <c r="D35" s="124" t="str">
        <f t="shared" si="3"/>
        <v/>
      </c>
      <c r="H35" s="109">
        <v>31</v>
      </c>
      <c r="I35" s="109" t="str">
        <f>_xlfn.XLOOKUP(H35,'Order Page'!S$13:S$941,'Order Page'!D$13:D$941,"")</f>
        <v/>
      </c>
      <c r="J35" s="109" t="str">
        <f>_xlfn.XLOOKUP(H35,'Order Page'!S$13:S$941,'Order Page'!U$13:U$941,"")</f>
        <v/>
      </c>
      <c r="K35" s="109" t="str">
        <f>_xlfn.XLOOKUP(H35,'Order Page'!S$13:S$941,'Order Page'!Q$13:Q$941,"")</f>
        <v/>
      </c>
      <c r="L35" s="109" t="str">
        <f>_xlfn.XLOOKUP(H35,'Order Page'!S$13:S$941,'Order Page'!C$13:C$941,"")</f>
        <v/>
      </c>
      <c r="N35" s="366"/>
      <c r="O35" s="366"/>
      <c r="P35" s="366"/>
      <c r="Q35" s="366"/>
      <c r="R35" s="366"/>
      <c r="S35" s="366"/>
      <c r="Z35" s="115"/>
      <c r="AA35" s="115"/>
      <c r="AB35" s="115"/>
      <c r="AC35" s="115"/>
    </row>
    <row r="36" spans="1:29">
      <c r="A36" s="121" t="str">
        <f t="shared" si="0"/>
        <v/>
      </c>
      <c r="B36" s="125" t="str">
        <f t="shared" si="2"/>
        <v/>
      </c>
      <c r="C36" s="123" t="str">
        <f t="shared" si="1"/>
        <v/>
      </c>
      <c r="D36" s="124" t="str">
        <f t="shared" si="3"/>
        <v/>
      </c>
      <c r="H36" s="109">
        <v>32</v>
      </c>
      <c r="I36" s="109" t="str">
        <f>_xlfn.XLOOKUP(H36,'Order Page'!S$13:S$941,'Order Page'!D$13:D$941,"")</f>
        <v/>
      </c>
      <c r="J36" s="109" t="str">
        <f>_xlfn.XLOOKUP(H36,'Order Page'!S$13:S$941,'Order Page'!U$13:U$941,"")</f>
        <v/>
      </c>
      <c r="K36" s="109" t="str">
        <f>_xlfn.XLOOKUP(H36,'Order Page'!S$13:S$941,'Order Page'!Q$13:Q$941,"")</f>
        <v/>
      </c>
      <c r="L36" s="109" t="str">
        <f>_xlfn.XLOOKUP(H36,'Order Page'!S$13:S$941,'Order Page'!C$13:C$941,"")</f>
        <v/>
      </c>
      <c r="N36" s="366"/>
      <c r="O36" s="366"/>
      <c r="P36" s="366"/>
      <c r="Q36" s="366"/>
      <c r="R36" s="366"/>
      <c r="S36" s="366"/>
      <c r="Z36" s="115"/>
      <c r="AA36" s="115"/>
      <c r="AB36" s="115"/>
      <c r="AC36" s="115"/>
    </row>
    <row r="37" spans="1:29">
      <c r="A37" s="121" t="str">
        <f t="shared" si="0"/>
        <v/>
      </c>
      <c r="B37" s="125" t="str">
        <f t="shared" si="2"/>
        <v/>
      </c>
      <c r="C37" s="123" t="str">
        <f t="shared" si="1"/>
        <v/>
      </c>
      <c r="D37" s="124" t="str">
        <f t="shared" si="3"/>
        <v/>
      </c>
      <c r="H37" s="109">
        <v>33</v>
      </c>
      <c r="I37" s="109" t="str">
        <f>_xlfn.XLOOKUP(H37,'Order Page'!S$13:S$941,'Order Page'!D$13:D$941,"")</f>
        <v/>
      </c>
      <c r="J37" s="109" t="str">
        <f>_xlfn.XLOOKUP(H37,'Order Page'!S$13:S$941,'Order Page'!U$13:U$941,"")</f>
        <v/>
      </c>
      <c r="K37" s="109" t="str">
        <f>_xlfn.XLOOKUP(H37,'Order Page'!S$13:S$941,'Order Page'!Q$13:Q$941,"")</f>
        <v/>
      </c>
      <c r="L37" s="109" t="str">
        <f>_xlfn.XLOOKUP(H37,'Order Page'!S$13:S$941,'Order Page'!C$13:C$941,"")</f>
        <v/>
      </c>
      <c r="N37" s="366"/>
      <c r="O37" s="366"/>
      <c r="P37" s="366"/>
      <c r="Q37" s="366"/>
      <c r="R37" s="366"/>
      <c r="S37" s="366"/>
      <c r="Z37" s="115"/>
      <c r="AA37" s="115"/>
      <c r="AB37" s="115"/>
      <c r="AC37" s="115"/>
    </row>
    <row r="38" spans="1:29">
      <c r="A38" s="121" t="str">
        <f t="shared" si="0"/>
        <v/>
      </c>
      <c r="B38" s="125" t="str">
        <f t="shared" si="2"/>
        <v/>
      </c>
      <c r="C38" s="123" t="str">
        <f t="shared" si="1"/>
        <v/>
      </c>
      <c r="D38" s="124" t="str">
        <f t="shared" si="3"/>
        <v/>
      </c>
      <c r="H38" s="109">
        <v>34</v>
      </c>
      <c r="I38" s="109" t="str">
        <f>_xlfn.XLOOKUP(H38,'Order Page'!S$13:S$941,'Order Page'!D$13:D$941,"")</f>
        <v/>
      </c>
      <c r="J38" s="109" t="str">
        <f>_xlfn.XLOOKUP(H38,'Order Page'!S$13:S$941,'Order Page'!U$13:U$941,"")</f>
        <v/>
      </c>
      <c r="K38" s="109" t="str">
        <f>_xlfn.XLOOKUP(H38,'Order Page'!S$13:S$941,'Order Page'!Q$13:Q$941,"")</f>
        <v/>
      </c>
      <c r="L38" s="109" t="str">
        <f>_xlfn.XLOOKUP(H38,'Order Page'!S$13:S$941,'Order Page'!C$13:C$941,"")</f>
        <v/>
      </c>
      <c r="N38" s="366"/>
      <c r="O38" s="366"/>
      <c r="P38" s="366"/>
      <c r="Q38" s="366"/>
      <c r="R38" s="366"/>
      <c r="S38" s="366"/>
      <c r="Z38" s="115"/>
      <c r="AA38" s="115"/>
      <c r="AB38" s="115"/>
      <c r="AC38" s="115"/>
    </row>
    <row r="39" spans="1:29">
      <c r="A39" s="121" t="str">
        <f t="shared" si="0"/>
        <v/>
      </c>
      <c r="B39" s="125" t="str">
        <f t="shared" si="2"/>
        <v/>
      </c>
      <c r="C39" s="123" t="str">
        <f t="shared" si="1"/>
        <v/>
      </c>
      <c r="D39" s="124" t="str">
        <f t="shared" si="3"/>
        <v/>
      </c>
      <c r="H39" s="109">
        <v>35</v>
      </c>
      <c r="I39" s="109" t="str">
        <f>_xlfn.XLOOKUP(H39,'Order Page'!S$13:S$941,'Order Page'!D$13:D$941,"")</f>
        <v/>
      </c>
      <c r="J39" s="109" t="str">
        <f>_xlfn.XLOOKUP(H39,'Order Page'!S$13:S$941,'Order Page'!U$13:U$941,"")</f>
        <v/>
      </c>
      <c r="K39" s="109" t="str">
        <f>_xlfn.XLOOKUP(H39,'Order Page'!S$13:S$941,'Order Page'!Q$13:Q$941,"")</f>
        <v/>
      </c>
      <c r="L39" s="109" t="str">
        <f>_xlfn.XLOOKUP(H39,'Order Page'!S$13:S$941,'Order Page'!C$13:C$941,"")</f>
        <v/>
      </c>
      <c r="N39" s="366"/>
      <c r="O39" s="366"/>
      <c r="P39" s="366"/>
      <c r="Q39" s="366"/>
      <c r="R39" s="366"/>
      <c r="S39" s="366"/>
      <c r="Z39" s="115"/>
      <c r="AA39" s="115"/>
      <c r="AB39" s="115"/>
      <c r="AC39" s="115"/>
    </row>
    <row r="40" spans="1:29">
      <c r="A40" s="121" t="str">
        <f t="shared" si="0"/>
        <v/>
      </c>
      <c r="B40" s="125" t="str">
        <f t="shared" si="2"/>
        <v/>
      </c>
      <c r="C40" s="123" t="str">
        <f t="shared" si="1"/>
        <v/>
      </c>
      <c r="D40" s="124" t="str">
        <f t="shared" si="3"/>
        <v/>
      </c>
      <c r="H40" s="109">
        <v>36</v>
      </c>
      <c r="I40" s="109" t="str">
        <f>_xlfn.XLOOKUP(H40,'Order Page'!S$13:S$941,'Order Page'!D$13:D$941,"")</f>
        <v/>
      </c>
      <c r="J40" s="109" t="str">
        <f>_xlfn.XLOOKUP(H40,'Order Page'!S$13:S$941,'Order Page'!U$13:U$941,"")</f>
        <v/>
      </c>
      <c r="K40" s="109" t="str">
        <f>_xlfn.XLOOKUP(H40,'Order Page'!S$13:S$941,'Order Page'!Q$13:Q$941,"")</f>
        <v/>
      </c>
      <c r="L40" s="109" t="str">
        <f>_xlfn.XLOOKUP(H40,'Order Page'!S$13:S$941,'Order Page'!C$13:C$941,"")</f>
        <v/>
      </c>
      <c r="N40" s="366"/>
      <c r="O40" s="366"/>
      <c r="P40" s="366"/>
      <c r="Q40" s="366"/>
      <c r="R40" s="366"/>
      <c r="S40" s="366"/>
      <c r="Z40" s="115"/>
      <c r="AA40" s="115"/>
      <c r="AB40" s="115"/>
      <c r="AC40" s="115"/>
    </row>
    <row r="41" spans="1:29">
      <c r="A41" s="121" t="str">
        <f t="shared" si="0"/>
        <v/>
      </c>
      <c r="B41" s="125" t="str">
        <f t="shared" si="2"/>
        <v/>
      </c>
      <c r="C41" s="123" t="str">
        <f t="shared" si="1"/>
        <v/>
      </c>
      <c r="D41" s="124" t="str">
        <f t="shared" si="3"/>
        <v/>
      </c>
      <c r="H41" s="109">
        <v>37</v>
      </c>
      <c r="I41" s="109" t="str">
        <f>_xlfn.XLOOKUP(H41,'Order Page'!S$13:S$941,'Order Page'!D$13:D$941,"")</f>
        <v/>
      </c>
      <c r="J41" s="109" t="str">
        <f>_xlfn.XLOOKUP(H41,'Order Page'!S$13:S$941,'Order Page'!U$13:U$941,"")</f>
        <v/>
      </c>
      <c r="K41" s="109" t="str">
        <f>_xlfn.XLOOKUP(H41,'Order Page'!S$13:S$941,'Order Page'!Q$13:Q$941,"")</f>
        <v/>
      </c>
      <c r="L41" s="109" t="str">
        <f>_xlfn.XLOOKUP(H41,'Order Page'!S$13:S$941,'Order Page'!C$13:C$941,"")</f>
        <v/>
      </c>
      <c r="N41" s="366"/>
      <c r="O41" s="366"/>
      <c r="P41" s="366"/>
      <c r="Q41" s="366"/>
      <c r="R41" s="366"/>
      <c r="S41" s="366"/>
      <c r="Z41" s="115"/>
      <c r="AA41" s="115"/>
      <c r="AB41" s="115"/>
      <c r="AC41" s="115"/>
    </row>
    <row r="42" spans="1:29">
      <c r="A42" s="121" t="str">
        <f t="shared" si="0"/>
        <v/>
      </c>
      <c r="B42" s="125" t="str">
        <f t="shared" si="2"/>
        <v/>
      </c>
      <c r="C42" s="123" t="str">
        <f t="shared" si="1"/>
        <v/>
      </c>
      <c r="D42" s="124" t="str">
        <f t="shared" si="3"/>
        <v/>
      </c>
      <c r="H42" s="109">
        <v>38</v>
      </c>
      <c r="I42" s="109" t="str">
        <f>_xlfn.XLOOKUP(H42,'Order Page'!S$13:S$941,'Order Page'!D$13:D$941,"")</f>
        <v/>
      </c>
      <c r="J42" s="109" t="str">
        <f>_xlfn.XLOOKUP(H42,'Order Page'!S$13:S$941,'Order Page'!U$13:U$941,"")</f>
        <v/>
      </c>
      <c r="K42" s="109" t="str">
        <f>_xlfn.XLOOKUP(H42,'Order Page'!S$13:S$941,'Order Page'!Q$13:Q$941,"")</f>
        <v/>
      </c>
      <c r="L42" s="109" t="str">
        <f>_xlfn.XLOOKUP(H42,'Order Page'!S$13:S$941,'Order Page'!C$13:C$941,"")</f>
        <v/>
      </c>
      <c r="N42" s="366"/>
      <c r="O42" s="366"/>
      <c r="P42" s="366"/>
      <c r="Q42" s="366"/>
      <c r="R42" s="366"/>
      <c r="S42" s="366"/>
      <c r="Z42" s="115"/>
      <c r="AA42" s="115"/>
      <c r="AB42" s="115"/>
      <c r="AC42" s="115"/>
    </row>
    <row r="43" spans="1:29">
      <c r="A43" s="121" t="str">
        <f t="shared" si="0"/>
        <v/>
      </c>
      <c r="B43" s="125" t="str">
        <f t="shared" si="2"/>
        <v/>
      </c>
      <c r="C43" s="123" t="str">
        <f t="shared" si="1"/>
        <v/>
      </c>
      <c r="D43" s="124" t="str">
        <f t="shared" si="3"/>
        <v/>
      </c>
      <c r="H43" s="109">
        <v>39</v>
      </c>
      <c r="I43" s="109" t="str">
        <f>_xlfn.XLOOKUP(H43,'Order Page'!S$13:S$941,'Order Page'!D$13:D$941,"")</f>
        <v/>
      </c>
      <c r="J43" s="109" t="str">
        <f>_xlfn.XLOOKUP(H43,'Order Page'!S$13:S$941,'Order Page'!U$13:U$941,"")</f>
        <v/>
      </c>
      <c r="K43" s="109" t="str">
        <f>_xlfn.XLOOKUP(H43,'Order Page'!S$13:S$941,'Order Page'!Q$13:Q$941,"")</f>
        <v/>
      </c>
      <c r="L43" s="109" t="str">
        <f>_xlfn.XLOOKUP(H43,'Order Page'!S$13:S$941,'Order Page'!C$13:C$941,"")</f>
        <v/>
      </c>
      <c r="N43" s="366"/>
      <c r="O43" s="366"/>
      <c r="P43" s="366"/>
      <c r="Q43" s="366"/>
      <c r="R43" s="366"/>
      <c r="S43" s="366"/>
      <c r="Z43" s="115"/>
      <c r="AA43" s="115"/>
      <c r="AB43" s="115"/>
      <c r="AC43" s="115"/>
    </row>
    <row r="44" spans="1:29">
      <c r="A44" s="121" t="str">
        <f t="shared" si="0"/>
        <v/>
      </c>
      <c r="B44" s="125" t="str">
        <f>IF(I44=I43,"",I44)</f>
        <v/>
      </c>
      <c r="C44" s="123" t="str">
        <f>IF(I44=I43,"",J44)</f>
        <v/>
      </c>
      <c r="D44" s="124" t="str">
        <f>IF(I44=I43,"",L44)</f>
        <v/>
      </c>
      <c r="H44" s="109">
        <v>40</v>
      </c>
      <c r="I44" s="109" t="str">
        <f>_xlfn.XLOOKUP(H44,'Order Page'!S$13:S$941,'Order Page'!D$13:D$941,"")</f>
        <v/>
      </c>
      <c r="J44" s="109" t="str">
        <f>_xlfn.XLOOKUP(H44,'Order Page'!S$13:S$941,'Order Page'!U$13:U$941,"")</f>
        <v/>
      </c>
      <c r="K44" s="109" t="str">
        <f>_xlfn.XLOOKUP(H44,'Order Page'!S$13:S$941,'Order Page'!Q$13:Q$941,"")</f>
        <v/>
      </c>
      <c r="L44" s="109" t="str">
        <f>_xlfn.XLOOKUP(H44,'Order Page'!S$13:S$941,'Order Page'!C$13:C$941,"")</f>
        <v/>
      </c>
      <c r="N44" s="366"/>
      <c r="O44" s="366"/>
      <c r="P44" s="366"/>
      <c r="Q44" s="366"/>
      <c r="R44" s="366"/>
      <c r="S44" s="366"/>
    </row>
    <row r="45" spans="1:29">
      <c r="A45" s="121" t="str">
        <f t="shared" si="0"/>
        <v/>
      </c>
      <c r="B45" s="125" t="str">
        <f>IF(I45=I44,"",I45)</f>
        <v/>
      </c>
      <c r="C45" s="123" t="str">
        <f>IF(I45=I44,"",J45)</f>
        <v/>
      </c>
      <c r="D45" s="124" t="str">
        <f>IF(I45=I44,"",L45)</f>
        <v/>
      </c>
      <c r="H45" s="109">
        <v>41</v>
      </c>
      <c r="I45" s="109" t="str">
        <f>_xlfn.XLOOKUP(H45,'Order Page'!S$13:S$941,'Order Page'!D$13:D$941,"")</f>
        <v/>
      </c>
      <c r="J45" s="109" t="str">
        <f>_xlfn.XLOOKUP(H45,'Order Page'!S$13:S$941,'Order Page'!U$13:U$941,"")</f>
        <v/>
      </c>
      <c r="K45" s="109" t="str">
        <f>_xlfn.XLOOKUP(H45,'Order Page'!S$13:S$941,'Order Page'!Q$13:Q$941,"")</f>
        <v/>
      </c>
      <c r="L45" s="109" t="str">
        <f>_xlfn.XLOOKUP(H45,'Order Page'!S$13:S$941,'Order Page'!C$13:C$941,"")</f>
        <v/>
      </c>
      <c r="N45" s="366"/>
      <c r="O45" s="366"/>
      <c r="P45" s="366"/>
      <c r="Q45" s="366"/>
      <c r="R45" s="366"/>
      <c r="S45" s="366"/>
    </row>
    <row r="46" spans="1:29">
      <c r="A46" s="121" t="str">
        <f t="shared" si="0"/>
        <v/>
      </c>
      <c r="B46" s="125" t="str">
        <f t="shared" si="2"/>
        <v/>
      </c>
      <c r="C46" s="123" t="str">
        <f t="shared" si="1"/>
        <v/>
      </c>
      <c r="D46" s="124" t="str">
        <f>IF(I46=I45,"",L46)</f>
        <v/>
      </c>
      <c r="H46" s="109">
        <v>42</v>
      </c>
      <c r="I46" s="109" t="str">
        <f>_xlfn.XLOOKUP(H46,'Order Page'!S$13:S$941,'Order Page'!D$13:D$941,"")</f>
        <v/>
      </c>
      <c r="J46" s="109" t="str">
        <f>_xlfn.XLOOKUP(H46,'Order Page'!S$13:S$941,'Order Page'!U$13:U$941,"")</f>
        <v/>
      </c>
      <c r="K46" s="109" t="str">
        <f>_xlfn.XLOOKUP(H46,'Order Page'!S$13:S$941,'Order Page'!Q$13:Q$941,"")</f>
        <v/>
      </c>
      <c r="L46" s="109" t="str">
        <f>_xlfn.XLOOKUP(H46,'Order Page'!S$13:S$941,'Order Page'!C$13:C$941,"")</f>
        <v/>
      </c>
      <c r="N46" s="366"/>
      <c r="O46" s="366"/>
      <c r="P46" s="366"/>
      <c r="Q46" s="366"/>
      <c r="R46" s="366"/>
      <c r="S46" s="366"/>
    </row>
    <row r="47" spans="1:29">
      <c r="A47" s="121" t="str">
        <f t="shared" si="0"/>
        <v/>
      </c>
      <c r="B47" s="125" t="str">
        <f t="shared" si="2"/>
        <v/>
      </c>
      <c r="C47" s="123" t="str">
        <f t="shared" si="1"/>
        <v/>
      </c>
      <c r="D47" s="124" t="str">
        <f t="shared" si="3"/>
        <v/>
      </c>
      <c r="H47" s="109">
        <v>43</v>
      </c>
      <c r="I47" s="109" t="str">
        <f>_xlfn.XLOOKUP(H47,'Order Page'!S$13:S$941,'Order Page'!D$13:D$941,"")</f>
        <v/>
      </c>
      <c r="J47" s="109" t="str">
        <f>_xlfn.XLOOKUP(H47,'Order Page'!S$13:S$941,'Order Page'!U$13:U$941,"")</f>
        <v/>
      </c>
      <c r="K47" s="109" t="str">
        <f>_xlfn.XLOOKUP(H47,'Order Page'!S$13:S$941,'Order Page'!Q$13:Q$941,"")</f>
        <v/>
      </c>
      <c r="L47" s="109" t="str">
        <f>_xlfn.XLOOKUP(H47,'Order Page'!S$13:S$941,'Order Page'!C$13:C$941,"")</f>
        <v/>
      </c>
      <c r="N47" s="366"/>
      <c r="O47" s="366"/>
      <c r="P47" s="366"/>
      <c r="Q47" s="366"/>
      <c r="R47" s="366"/>
      <c r="S47" s="366"/>
    </row>
    <row r="48" spans="1:29">
      <c r="A48" s="121" t="str">
        <f t="shared" si="0"/>
        <v/>
      </c>
      <c r="B48" s="125" t="str">
        <f t="shared" si="2"/>
        <v/>
      </c>
      <c r="C48" s="123" t="str">
        <f t="shared" si="1"/>
        <v/>
      </c>
      <c r="D48" s="124" t="str">
        <f t="shared" si="3"/>
        <v/>
      </c>
      <c r="H48" s="109">
        <v>44</v>
      </c>
      <c r="I48" s="109" t="str">
        <f>_xlfn.XLOOKUP(H48,'Order Page'!S$13:S$941,'Order Page'!D$13:D$941,"")</f>
        <v/>
      </c>
      <c r="J48" s="109" t="str">
        <f>_xlfn.XLOOKUP(H48,'Order Page'!S$13:S$941,'Order Page'!U$13:U$941,"")</f>
        <v/>
      </c>
      <c r="K48" s="109" t="str">
        <f>_xlfn.XLOOKUP(H48,'Order Page'!S$13:S$941,'Order Page'!Q$13:Q$941,"")</f>
        <v/>
      </c>
      <c r="L48" s="109" t="str">
        <f>_xlfn.XLOOKUP(H48,'Order Page'!S$13:S$941,'Order Page'!C$13:C$941,"")</f>
        <v/>
      </c>
      <c r="N48" s="366"/>
      <c r="O48" s="366"/>
      <c r="P48" s="366"/>
      <c r="Q48" s="366"/>
      <c r="R48" s="366"/>
      <c r="S48" s="366"/>
    </row>
    <row r="49" spans="1:19">
      <c r="A49" s="121" t="str">
        <f t="shared" si="0"/>
        <v/>
      </c>
      <c r="B49" s="125" t="str">
        <f t="shared" si="2"/>
        <v/>
      </c>
      <c r="C49" s="123" t="str">
        <f t="shared" si="1"/>
        <v/>
      </c>
      <c r="D49" s="124" t="str">
        <f t="shared" si="3"/>
        <v/>
      </c>
      <c r="H49" s="109">
        <v>45</v>
      </c>
      <c r="I49" s="109" t="str">
        <f>_xlfn.XLOOKUP(H49,'Order Page'!S$13:S$941,'Order Page'!D$13:D$941,"")</f>
        <v/>
      </c>
      <c r="J49" s="109" t="str">
        <f>_xlfn.XLOOKUP(H49,'Order Page'!S$13:S$941,'Order Page'!U$13:U$941,"")</f>
        <v/>
      </c>
      <c r="K49" s="109" t="str">
        <f>_xlfn.XLOOKUP(H49,'Order Page'!S$13:S$941,'Order Page'!Q$13:Q$941,"")</f>
        <v/>
      </c>
      <c r="L49" s="109" t="str">
        <f>_xlfn.XLOOKUP(H49,'Order Page'!S$13:S$941,'Order Page'!C$13:C$941,"")</f>
        <v/>
      </c>
      <c r="N49" s="366"/>
      <c r="O49" s="366"/>
      <c r="P49" s="366"/>
      <c r="Q49" s="366"/>
      <c r="R49" s="366"/>
      <c r="S49" s="366"/>
    </row>
    <row r="50" spans="1:19">
      <c r="A50" s="121" t="str">
        <f t="shared" si="0"/>
        <v/>
      </c>
      <c r="B50" s="125" t="str">
        <f t="shared" si="2"/>
        <v/>
      </c>
      <c r="C50" s="123" t="str">
        <f t="shared" si="1"/>
        <v/>
      </c>
      <c r="D50" s="124" t="str">
        <f t="shared" si="3"/>
        <v/>
      </c>
      <c r="H50" s="109">
        <v>46</v>
      </c>
      <c r="I50" s="109" t="str">
        <f>_xlfn.XLOOKUP(H50,'Order Page'!S$13:S$941,'Order Page'!D$13:D$941,"")</f>
        <v/>
      </c>
      <c r="J50" s="109" t="str">
        <f>_xlfn.XLOOKUP(H50,'Order Page'!S$13:S$941,'Order Page'!U$13:U$941,"")</f>
        <v/>
      </c>
      <c r="K50" s="109" t="str">
        <f>_xlfn.XLOOKUP(H50,'Order Page'!S$13:S$941,'Order Page'!Q$13:Q$941,"")</f>
        <v/>
      </c>
      <c r="L50" s="109" t="str">
        <f>_xlfn.XLOOKUP(H50,'Order Page'!S$13:S$941,'Order Page'!C$13:C$941,"")</f>
        <v/>
      </c>
      <c r="N50" s="366"/>
      <c r="O50" s="366"/>
      <c r="P50" s="366"/>
      <c r="Q50" s="366"/>
      <c r="R50" s="366"/>
      <c r="S50" s="366"/>
    </row>
    <row r="51" spans="1:19">
      <c r="A51" s="121" t="str">
        <f t="shared" si="0"/>
        <v/>
      </c>
      <c r="B51" s="125" t="str">
        <f t="shared" si="2"/>
        <v/>
      </c>
      <c r="C51" s="123" t="str">
        <f t="shared" si="1"/>
        <v/>
      </c>
      <c r="D51" s="124" t="str">
        <f t="shared" si="3"/>
        <v/>
      </c>
      <c r="H51" s="109">
        <v>47</v>
      </c>
      <c r="I51" s="109" t="str">
        <f>_xlfn.XLOOKUP(H51,'Order Page'!S$13:S$941,'Order Page'!D$13:D$941,"")</f>
        <v/>
      </c>
      <c r="J51" s="109" t="str">
        <f>_xlfn.XLOOKUP(H51,'Order Page'!S$13:S$941,'Order Page'!U$13:U$941,"")</f>
        <v/>
      </c>
      <c r="K51" s="109" t="str">
        <f>_xlfn.XLOOKUP(H51,'Order Page'!S$13:S$941,'Order Page'!Q$13:Q$941,"")</f>
        <v/>
      </c>
      <c r="L51" s="109" t="str">
        <f>_xlfn.XLOOKUP(H51,'Order Page'!S$13:S$941,'Order Page'!C$13:C$941,"")</f>
        <v/>
      </c>
      <c r="N51" s="366"/>
      <c r="O51" s="366"/>
      <c r="P51" s="366"/>
      <c r="Q51" s="366"/>
      <c r="R51" s="366"/>
      <c r="S51" s="366"/>
    </row>
    <row r="52" spans="1:19">
      <c r="A52" s="121" t="str">
        <f t="shared" si="0"/>
        <v/>
      </c>
      <c r="B52" s="125" t="str">
        <f t="shared" si="2"/>
        <v/>
      </c>
      <c r="C52" s="123" t="str">
        <f t="shared" si="1"/>
        <v/>
      </c>
      <c r="D52" s="124" t="str">
        <f t="shared" si="3"/>
        <v/>
      </c>
      <c r="H52" s="109">
        <v>48</v>
      </c>
      <c r="I52" s="109" t="str">
        <f>_xlfn.XLOOKUP(H52,'Order Page'!S$13:S$941,'Order Page'!D$13:D$941,"")</f>
        <v/>
      </c>
      <c r="J52" s="109" t="str">
        <f>_xlfn.XLOOKUP(H52,'Order Page'!S$13:S$941,'Order Page'!U$13:U$941,"")</f>
        <v/>
      </c>
      <c r="K52" s="109" t="str">
        <f>_xlfn.XLOOKUP(H52,'Order Page'!S$13:S$941,'Order Page'!Q$13:Q$941,"")</f>
        <v/>
      </c>
      <c r="L52" s="109" t="str">
        <f>_xlfn.XLOOKUP(H52,'Order Page'!S$13:S$941,'Order Page'!C$13:C$941,"")</f>
        <v/>
      </c>
      <c r="N52" s="366"/>
      <c r="O52" s="366"/>
      <c r="P52" s="366"/>
      <c r="Q52" s="366"/>
      <c r="R52" s="366"/>
      <c r="S52" s="366"/>
    </row>
    <row r="53" spans="1:19">
      <c r="A53" s="121" t="str">
        <f t="shared" si="0"/>
        <v/>
      </c>
      <c r="B53" s="125" t="str">
        <f t="shared" si="2"/>
        <v/>
      </c>
      <c r="C53" s="123" t="str">
        <f t="shared" si="1"/>
        <v/>
      </c>
      <c r="D53" s="124" t="str">
        <f t="shared" si="3"/>
        <v/>
      </c>
      <c r="H53" s="109">
        <v>49</v>
      </c>
      <c r="I53" s="109" t="str">
        <f>_xlfn.XLOOKUP(H53,'Order Page'!S$13:S$941,'Order Page'!D$13:D$941,"")</f>
        <v/>
      </c>
      <c r="J53" s="109" t="str">
        <f>_xlfn.XLOOKUP(H53,'Order Page'!S$13:S$941,'Order Page'!U$13:U$941,"")</f>
        <v/>
      </c>
      <c r="K53" s="109" t="str">
        <f>_xlfn.XLOOKUP(H53,'Order Page'!S$13:S$941,'Order Page'!Q$13:Q$941,"")</f>
        <v/>
      </c>
      <c r="L53" s="109" t="str">
        <f>_xlfn.XLOOKUP(H53,'Order Page'!S$13:S$941,'Order Page'!C$13:C$941,"")</f>
        <v/>
      </c>
      <c r="N53" s="366"/>
      <c r="O53" s="366"/>
      <c r="P53" s="366"/>
      <c r="Q53" s="366"/>
      <c r="R53" s="366"/>
      <c r="S53" s="366"/>
    </row>
    <row r="54" spans="1:19">
      <c r="A54" s="121" t="str">
        <f t="shared" si="0"/>
        <v/>
      </c>
      <c r="B54" s="125" t="str">
        <f t="shared" si="2"/>
        <v/>
      </c>
      <c r="C54" s="123" t="str">
        <f t="shared" si="1"/>
        <v/>
      </c>
      <c r="D54" s="124" t="str">
        <f t="shared" si="3"/>
        <v/>
      </c>
      <c r="H54" s="109">
        <v>50</v>
      </c>
      <c r="I54" s="109" t="str">
        <f>_xlfn.XLOOKUP(H54,'Order Page'!S$13:S$941,'Order Page'!D$13:D$941,"")</f>
        <v/>
      </c>
      <c r="J54" s="109" t="str">
        <f>_xlfn.XLOOKUP(H54,'Order Page'!S$13:S$941,'Order Page'!U$13:U$941,"")</f>
        <v/>
      </c>
      <c r="K54" s="109" t="str">
        <f>_xlfn.XLOOKUP(H54,'Order Page'!S$13:S$941,'Order Page'!Q$13:Q$941,"")</f>
        <v/>
      </c>
      <c r="L54" s="109" t="str">
        <f>_xlfn.XLOOKUP(H54,'Order Page'!S$13:S$941,'Order Page'!C$13:C$941,"")</f>
        <v/>
      </c>
      <c r="N54" s="366"/>
      <c r="O54" s="366"/>
      <c r="P54" s="366"/>
      <c r="Q54" s="366"/>
      <c r="R54" s="366"/>
      <c r="S54" s="366"/>
    </row>
    <row r="55" spans="1:19">
      <c r="A55" s="121" t="str">
        <f t="shared" si="0"/>
        <v/>
      </c>
      <c r="B55" s="125" t="str">
        <f t="shared" si="2"/>
        <v/>
      </c>
      <c r="C55" s="123" t="str">
        <f>IF(I55=I54,"",J55)</f>
        <v/>
      </c>
      <c r="D55" s="124" t="str">
        <f t="shared" si="3"/>
        <v/>
      </c>
      <c r="H55" s="109">
        <v>51</v>
      </c>
      <c r="I55" s="109" t="str">
        <f>_xlfn.XLOOKUP(H55,'Order Page'!S$13:S$941,'Order Page'!D$13:D$941,"")</f>
        <v/>
      </c>
      <c r="J55" s="109" t="str">
        <f>_xlfn.XLOOKUP(H55,'Order Page'!S$13:S$941,'Order Page'!U$13:U$941,"")</f>
        <v/>
      </c>
      <c r="K55" s="109" t="str">
        <f>_xlfn.XLOOKUP(H55,'Order Page'!S$13:S$941,'Order Page'!Q$13:Q$941,"")</f>
        <v/>
      </c>
      <c r="L55" s="109" t="str">
        <f>_xlfn.XLOOKUP(H55,'Order Page'!S$13:S$941,'Order Page'!C$13:C$941,"")</f>
        <v/>
      </c>
      <c r="N55" s="366"/>
      <c r="O55" s="366"/>
      <c r="P55" s="366"/>
      <c r="Q55" s="366"/>
      <c r="R55" s="366"/>
      <c r="S55" s="366"/>
    </row>
    <row r="56" spans="1:19">
      <c r="A56" s="121" t="str">
        <f t="shared" si="0"/>
        <v/>
      </c>
      <c r="B56" s="125" t="str">
        <f t="shared" si="2"/>
        <v/>
      </c>
      <c r="C56" s="123" t="str">
        <f t="shared" si="1"/>
        <v/>
      </c>
      <c r="D56" s="124" t="str">
        <f t="shared" si="3"/>
        <v/>
      </c>
      <c r="H56" s="109">
        <v>52</v>
      </c>
      <c r="I56" s="109" t="str">
        <f>_xlfn.XLOOKUP(H56,'Order Page'!S$13:S$941,'Order Page'!D$13:D$941,"")</f>
        <v/>
      </c>
      <c r="J56" s="109" t="str">
        <f>_xlfn.XLOOKUP(H56,'Order Page'!S$13:S$941,'Order Page'!U$13:U$941,"")</f>
        <v/>
      </c>
      <c r="K56" s="109" t="str">
        <f>_xlfn.XLOOKUP(H56,'Order Page'!S$13:S$941,'Order Page'!Q$13:Q$941,"")</f>
        <v/>
      </c>
      <c r="L56" s="109" t="str">
        <f>_xlfn.XLOOKUP(H56,'Order Page'!S$13:S$941,'Order Page'!C$13:C$941,"")</f>
        <v/>
      </c>
      <c r="N56" s="366"/>
      <c r="O56" s="366"/>
      <c r="P56" s="366"/>
      <c r="Q56" s="366"/>
      <c r="R56" s="366"/>
      <c r="S56" s="366"/>
    </row>
    <row r="57" spans="1:19">
      <c r="A57" s="121" t="str">
        <f t="shared" si="0"/>
        <v/>
      </c>
      <c r="B57" s="125" t="str">
        <f t="shared" si="2"/>
        <v/>
      </c>
      <c r="C57" s="123" t="str">
        <f t="shared" si="1"/>
        <v/>
      </c>
      <c r="D57" s="124" t="str">
        <f t="shared" si="3"/>
        <v/>
      </c>
      <c r="H57" s="109">
        <v>53</v>
      </c>
      <c r="I57" s="109" t="str">
        <f>_xlfn.XLOOKUP(H57,'Order Page'!S$13:S$941,'Order Page'!D$13:D$941,"")</f>
        <v/>
      </c>
      <c r="J57" s="109" t="str">
        <f>_xlfn.XLOOKUP(H57,'Order Page'!S$13:S$941,'Order Page'!U$13:U$941,"")</f>
        <v/>
      </c>
      <c r="K57" s="109" t="str">
        <f>_xlfn.XLOOKUP(H57,'Order Page'!S$13:S$941,'Order Page'!Q$13:Q$941,"")</f>
        <v/>
      </c>
      <c r="L57" s="109" t="str">
        <f>_xlfn.XLOOKUP(H57,'Order Page'!S$13:S$941,'Order Page'!C$13:C$941,"")</f>
        <v/>
      </c>
      <c r="N57" s="366"/>
      <c r="O57" s="366"/>
      <c r="P57" s="366"/>
      <c r="Q57" s="366"/>
      <c r="R57" s="366"/>
      <c r="S57" s="366"/>
    </row>
    <row r="58" spans="1:19">
      <c r="A58" s="121" t="str">
        <f>IF(K58=0,"",IF(K58=K57,"",K58))</f>
        <v/>
      </c>
      <c r="B58" s="125" t="str">
        <f t="shared" si="2"/>
        <v/>
      </c>
      <c r="C58" s="123" t="str">
        <f t="shared" si="1"/>
        <v/>
      </c>
      <c r="D58" s="124" t="str">
        <f t="shared" si="3"/>
        <v/>
      </c>
      <c r="H58" s="109">
        <v>54</v>
      </c>
      <c r="I58" s="109" t="str">
        <f>_xlfn.XLOOKUP(H58,'Order Page'!S$13:S$941,'Order Page'!D$13:D$941,"")</f>
        <v/>
      </c>
      <c r="J58" s="109" t="str">
        <f>_xlfn.XLOOKUP(H58,'Order Page'!S$13:S$941,'Order Page'!U$13:U$941,"")</f>
        <v/>
      </c>
      <c r="K58" s="109" t="str">
        <f>_xlfn.XLOOKUP(H58,'Order Page'!S$13:S$941,'Order Page'!Q$13:Q$941,"")</f>
        <v/>
      </c>
      <c r="L58" s="109" t="str">
        <f>_xlfn.XLOOKUP(H58,'Order Page'!S$13:S$941,'Order Page'!C$13:C$941,"")</f>
        <v/>
      </c>
      <c r="N58" s="366"/>
      <c r="O58" s="366"/>
      <c r="P58" s="366"/>
      <c r="Q58" s="366"/>
      <c r="R58" s="366"/>
      <c r="S58" s="366"/>
    </row>
    <row r="59" spans="1:19">
      <c r="A59" s="121" t="str">
        <f t="shared" si="0"/>
        <v/>
      </c>
      <c r="B59" s="125" t="str">
        <f t="shared" si="2"/>
        <v/>
      </c>
      <c r="C59" s="123" t="str">
        <f t="shared" si="1"/>
        <v/>
      </c>
      <c r="D59" s="124" t="str">
        <f t="shared" si="3"/>
        <v/>
      </c>
      <c r="H59" s="109">
        <v>55</v>
      </c>
      <c r="I59" s="109" t="str">
        <f>_xlfn.XLOOKUP(H59,'Order Page'!S$13:S$941,'Order Page'!D$13:D$941,"")</f>
        <v/>
      </c>
      <c r="J59" s="109" t="str">
        <f>_xlfn.XLOOKUP(H59,'Order Page'!S$13:S$941,'Order Page'!U$13:U$941,"")</f>
        <v/>
      </c>
      <c r="K59" s="109" t="str">
        <f>_xlfn.XLOOKUP(H59,'Order Page'!S$13:S$941,'Order Page'!Q$13:Q$941,"")</f>
        <v/>
      </c>
      <c r="L59" s="109" t="str">
        <f>_xlfn.XLOOKUP(H59,'Order Page'!S$13:S$941,'Order Page'!C$13:C$941,"")</f>
        <v/>
      </c>
      <c r="N59" s="366"/>
      <c r="O59" s="366"/>
      <c r="P59" s="366"/>
      <c r="Q59" s="366"/>
      <c r="R59" s="366"/>
      <c r="S59" s="366"/>
    </row>
    <row r="60" spans="1:19">
      <c r="A60" s="121" t="str">
        <f t="shared" si="0"/>
        <v/>
      </c>
      <c r="B60" s="125" t="str">
        <f t="shared" si="2"/>
        <v/>
      </c>
      <c r="C60" s="123" t="str">
        <f t="shared" si="1"/>
        <v/>
      </c>
      <c r="D60" s="124" t="str">
        <f t="shared" si="3"/>
        <v/>
      </c>
      <c r="H60" s="109">
        <v>56</v>
      </c>
      <c r="I60" s="109" t="str">
        <f>_xlfn.XLOOKUP(H60,'Order Page'!S$13:S$941,'Order Page'!D$13:D$941,"")</f>
        <v/>
      </c>
      <c r="J60" s="109" t="str">
        <f>_xlfn.XLOOKUP(H60,'Order Page'!S$13:S$941,'Order Page'!U$13:U$941,"")</f>
        <v/>
      </c>
      <c r="K60" s="109" t="str">
        <f>_xlfn.XLOOKUP(H60,'Order Page'!S$13:S$941,'Order Page'!Q$13:Q$941,"")</f>
        <v/>
      </c>
      <c r="L60" s="109" t="str">
        <f>_xlfn.XLOOKUP(H60,'Order Page'!S$13:S$941,'Order Page'!C$13:C$941,"")</f>
        <v/>
      </c>
      <c r="N60" s="366"/>
      <c r="O60" s="366"/>
      <c r="P60" s="366"/>
      <c r="Q60" s="366"/>
      <c r="R60" s="366"/>
      <c r="S60" s="366"/>
    </row>
    <row r="61" spans="1:19">
      <c r="A61" s="121" t="str">
        <f t="shared" si="0"/>
        <v/>
      </c>
      <c r="B61" s="125" t="str">
        <f t="shared" si="2"/>
        <v/>
      </c>
      <c r="C61" s="123" t="str">
        <f t="shared" si="1"/>
        <v/>
      </c>
      <c r="D61" s="124" t="str">
        <f t="shared" si="3"/>
        <v/>
      </c>
      <c r="H61" s="109">
        <v>57</v>
      </c>
      <c r="I61" s="109" t="str">
        <f>_xlfn.XLOOKUP(H61,'Order Page'!S$13:S$941,'Order Page'!D$13:D$941,"")</f>
        <v/>
      </c>
      <c r="J61" s="109" t="str">
        <f>_xlfn.XLOOKUP(H61,'Order Page'!S$13:S$941,'Order Page'!U$13:U$941,"")</f>
        <v/>
      </c>
      <c r="K61" s="109" t="str">
        <f>_xlfn.XLOOKUP(H61,'Order Page'!S$13:S$941,'Order Page'!Q$13:Q$941,"")</f>
        <v/>
      </c>
      <c r="L61" s="109" t="str">
        <f>_xlfn.XLOOKUP(H61,'Order Page'!S$13:S$941,'Order Page'!C$13:C$941,"")</f>
        <v/>
      </c>
      <c r="N61" s="366"/>
      <c r="O61" s="366"/>
      <c r="P61" s="366"/>
      <c r="Q61" s="366"/>
      <c r="R61" s="366"/>
      <c r="S61" s="366"/>
    </row>
    <row r="62" spans="1:19">
      <c r="A62" s="121" t="str">
        <f t="shared" si="0"/>
        <v/>
      </c>
      <c r="B62" s="125" t="str">
        <f t="shared" si="2"/>
        <v/>
      </c>
      <c r="C62" s="123" t="str">
        <f>IF(I62=I61,"",J62)</f>
        <v/>
      </c>
      <c r="D62" s="124" t="str">
        <f>IF(I62=I61,"",L62)</f>
        <v/>
      </c>
      <c r="H62" s="109">
        <v>58</v>
      </c>
      <c r="I62" s="109" t="str">
        <f>_xlfn.XLOOKUP(H62,'Order Page'!S$13:S$941,'Order Page'!D$13:D$941,"")</f>
        <v/>
      </c>
      <c r="J62" s="109" t="str">
        <f>_xlfn.XLOOKUP(H62,'Order Page'!S$13:S$941,'Order Page'!U$13:U$941,"")</f>
        <v/>
      </c>
      <c r="K62" s="109" t="str">
        <f>_xlfn.XLOOKUP(H62,'Order Page'!S$13:S$941,'Order Page'!Q$13:Q$941,"")</f>
        <v/>
      </c>
      <c r="L62" s="109" t="str">
        <f>_xlfn.XLOOKUP(H62,'Order Page'!S$13:S$941,'Order Page'!C$13:C$941,"")</f>
        <v/>
      </c>
      <c r="N62" s="366"/>
      <c r="O62" s="366"/>
      <c r="P62" s="366"/>
      <c r="Q62" s="366"/>
      <c r="R62" s="366"/>
      <c r="S62" s="366"/>
    </row>
    <row r="63" spans="1:19">
      <c r="A63" s="121" t="str">
        <f t="shared" si="0"/>
        <v/>
      </c>
      <c r="B63" s="125" t="str">
        <f t="shared" si="2"/>
        <v/>
      </c>
      <c r="C63" s="123" t="str">
        <f t="shared" si="1"/>
        <v/>
      </c>
      <c r="D63" s="124" t="str">
        <f t="shared" si="3"/>
        <v/>
      </c>
      <c r="H63" s="109">
        <v>59</v>
      </c>
      <c r="I63" s="109" t="str">
        <f>_xlfn.XLOOKUP(H63,'Order Page'!S$13:S$941,'Order Page'!D$13:D$941,"")</f>
        <v/>
      </c>
      <c r="J63" s="109" t="str">
        <f>_xlfn.XLOOKUP(H63,'Order Page'!S$13:S$941,'Order Page'!U$13:U$941,"")</f>
        <v/>
      </c>
      <c r="K63" s="109" t="str">
        <f>_xlfn.XLOOKUP(H63,'Order Page'!S$13:S$941,'Order Page'!Q$13:Q$941,"")</f>
        <v/>
      </c>
      <c r="L63" s="109" t="str">
        <f>_xlfn.XLOOKUP(H63,'Order Page'!S$13:S$941,'Order Page'!C$13:C$941,"")</f>
        <v/>
      </c>
      <c r="N63" s="366"/>
      <c r="O63" s="366"/>
      <c r="P63" s="366"/>
      <c r="Q63" s="366"/>
      <c r="R63" s="366"/>
      <c r="S63" s="366"/>
    </row>
    <row r="64" spans="1:19">
      <c r="A64" s="121" t="str">
        <f t="shared" si="0"/>
        <v/>
      </c>
      <c r="B64" s="125" t="str">
        <f t="shared" si="2"/>
        <v/>
      </c>
      <c r="C64" s="123" t="str">
        <f t="shared" si="1"/>
        <v/>
      </c>
      <c r="D64" s="124" t="str">
        <f t="shared" si="3"/>
        <v/>
      </c>
      <c r="H64" s="109">
        <v>60</v>
      </c>
      <c r="I64" s="109" t="str">
        <f>_xlfn.XLOOKUP(H64,'Order Page'!S$13:S$941,'Order Page'!D$13:D$941,"")</f>
        <v/>
      </c>
      <c r="J64" s="109" t="str">
        <f>_xlfn.XLOOKUP(H64,'Order Page'!S$13:S$941,'Order Page'!U$13:U$941,"")</f>
        <v/>
      </c>
      <c r="K64" s="109" t="str">
        <f>_xlfn.XLOOKUP(H64,'Order Page'!S$13:S$941,'Order Page'!Q$13:Q$941,"")</f>
        <v/>
      </c>
      <c r="L64" s="109" t="str">
        <f>_xlfn.XLOOKUP(H64,'Order Page'!S$13:S$941,'Order Page'!C$13:C$941,"")</f>
        <v/>
      </c>
      <c r="N64" s="366"/>
      <c r="O64" s="366"/>
      <c r="P64" s="366"/>
      <c r="Q64" s="366"/>
      <c r="R64" s="366"/>
      <c r="S64" s="366"/>
    </row>
    <row r="65" spans="1:19">
      <c r="A65" s="121" t="str">
        <f>IF(K65=0,"",IF(K65=K64,"",K65))</f>
        <v/>
      </c>
      <c r="B65" s="125" t="str">
        <f t="shared" si="2"/>
        <v/>
      </c>
      <c r="C65" s="123" t="str">
        <f t="shared" si="1"/>
        <v/>
      </c>
      <c r="D65" s="124" t="str">
        <f t="shared" si="3"/>
        <v/>
      </c>
      <c r="H65" s="109">
        <v>61</v>
      </c>
      <c r="I65" s="109" t="str">
        <f>_xlfn.XLOOKUP(H65,'Order Page'!S$13:S$941,'Order Page'!D$13:D$941,"")</f>
        <v/>
      </c>
      <c r="J65" s="109" t="str">
        <f>_xlfn.XLOOKUP(H65,'Order Page'!S$13:S$941,'Order Page'!U$13:U$941,"")</f>
        <v/>
      </c>
      <c r="K65" s="109" t="str">
        <f>_xlfn.XLOOKUP(H65,'Order Page'!S$13:S$941,'Order Page'!Q$13:Q$941,"")</f>
        <v/>
      </c>
      <c r="L65" s="109" t="str">
        <f>_xlfn.XLOOKUP(H65,'Order Page'!S$13:S$941,'Order Page'!C$13:C$941,"")</f>
        <v/>
      </c>
      <c r="N65" s="366"/>
      <c r="O65" s="366"/>
      <c r="P65" s="366"/>
      <c r="Q65" s="366"/>
      <c r="R65" s="366"/>
      <c r="S65" s="366"/>
    </row>
    <row r="66" spans="1:19">
      <c r="A66" s="121" t="str">
        <f t="shared" si="0"/>
        <v/>
      </c>
      <c r="B66" s="125" t="str">
        <f t="shared" si="2"/>
        <v/>
      </c>
      <c r="C66" s="123" t="str">
        <f t="shared" si="1"/>
        <v/>
      </c>
      <c r="D66" s="124" t="str">
        <f t="shared" si="3"/>
        <v/>
      </c>
      <c r="H66" s="109">
        <v>62</v>
      </c>
      <c r="I66" s="109" t="str">
        <f>_xlfn.XLOOKUP(H66,'Order Page'!S$13:S$941,'Order Page'!D$13:D$941,"")</f>
        <v/>
      </c>
      <c r="J66" s="109" t="str">
        <f>_xlfn.XLOOKUP(H66,'Order Page'!S$13:S$941,'Order Page'!U$13:U$941,"")</f>
        <v/>
      </c>
      <c r="K66" s="109" t="str">
        <f>_xlfn.XLOOKUP(H66,'Order Page'!S$13:S$941,'Order Page'!Q$13:Q$941,"")</f>
        <v/>
      </c>
      <c r="L66" s="109" t="str">
        <f>_xlfn.XLOOKUP(H66,'Order Page'!S$13:S$941,'Order Page'!C$13:C$941,"")</f>
        <v/>
      </c>
      <c r="N66" s="366"/>
      <c r="O66" s="366"/>
      <c r="P66" s="366"/>
      <c r="Q66" s="366"/>
      <c r="R66" s="366"/>
      <c r="S66" s="366"/>
    </row>
    <row r="67" spans="1:19">
      <c r="A67" s="121" t="str">
        <f t="shared" si="0"/>
        <v/>
      </c>
      <c r="B67" s="125" t="str">
        <f t="shared" si="2"/>
        <v/>
      </c>
      <c r="C67" s="123" t="str">
        <f t="shared" si="1"/>
        <v/>
      </c>
      <c r="D67" s="124" t="str">
        <f t="shared" si="3"/>
        <v/>
      </c>
      <c r="H67" s="109">
        <v>63</v>
      </c>
      <c r="I67" s="109" t="str">
        <f>_xlfn.XLOOKUP(H67,'Order Page'!S$13:S$941,'Order Page'!D$13:D$941,"")</f>
        <v/>
      </c>
      <c r="J67" s="109" t="str">
        <f>_xlfn.XLOOKUP(H67,'Order Page'!S$13:S$941,'Order Page'!U$13:U$941,"")</f>
        <v/>
      </c>
      <c r="K67" s="109" t="str">
        <f>_xlfn.XLOOKUP(H67,'Order Page'!S$13:S$941,'Order Page'!Q$13:Q$941,"")</f>
        <v/>
      </c>
      <c r="L67" s="109" t="str">
        <f>_xlfn.XLOOKUP(H67,'Order Page'!S$13:S$941,'Order Page'!C$13:C$941,"")</f>
        <v/>
      </c>
      <c r="N67" s="366"/>
      <c r="O67" s="366"/>
      <c r="P67" s="366"/>
      <c r="Q67" s="366"/>
      <c r="R67" s="366"/>
      <c r="S67" s="366"/>
    </row>
    <row r="68" spans="1:19">
      <c r="A68" s="121" t="str">
        <f t="shared" si="0"/>
        <v/>
      </c>
      <c r="B68" s="125" t="str">
        <f t="shared" si="2"/>
        <v/>
      </c>
      <c r="C68" s="123" t="str">
        <f t="shared" si="1"/>
        <v/>
      </c>
      <c r="D68" s="124" t="str">
        <f t="shared" si="3"/>
        <v/>
      </c>
      <c r="H68" s="109">
        <v>64</v>
      </c>
      <c r="I68" s="109" t="str">
        <f>_xlfn.XLOOKUP(H68,'Order Page'!S$13:S$941,'Order Page'!D$13:D$941,"")</f>
        <v/>
      </c>
      <c r="J68" s="109" t="str">
        <f>_xlfn.XLOOKUP(H68,'Order Page'!S$13:S$941,'Order Page'!U$13:U$941,"")</f>
        <v/>
      </c>
      <c r="K68" s="109" t="str">
        <f>_xlfn.XLOOKUP(H68,'Order Page'!S$13:S$941,'Order Page'!Q$13:Q$941,"")</f>
        <v/>
      </c>
      <c r="L68" s="109" t="str">
        <f>_xlfn.XLOOKUP(H68,'Order Page'!S$13:S$941,'Order Page'!C$13:C$941,"")</f>
        <v/>
      </c>
      <c r="N68" s="366"/>
      <c r="O68" s="366"/>
      <c r="P68" s="366"/>
      <c r="Q68" s="366"/>
      <c r="R68" s="366"/>
      <c r="S68" s="366"/>
    </row>
    <row r="69" spans="1:19">
      <c r="A69" s="121" t="str">
        <f>IF(K69=0,"",IF(K69=K68,"",K69))</f>
        <v/>
      </c>
      <c r="B69" s="125" t="str">
        <f t="shared" si="2"/>
        <v/>
      </c>
      <c r="C69" s="123" t="str">
        <f t="shared" si="1"/>
        <v/>
      </c>
      <c r="D69" s="124" t="str">
        <f t="shared" si="3"/>
        <v/>
      </c>
      <c r="H69" s="109">
        <v>65</v>
      </c>
      <c r="I69" s="109" t="str">
        <f>_xlfn.XLOOKUP(H69,'Order Page'!S$13:S$941,'Order Page'!D$13:D$941,"")</f>
        <v/>
      </c>
      <c r="J69" s="109" t="str">
        <f>_xlfn.XLOOKUP(H69,'Order Page'!S$13:S$941,'Order Page'!U$13:U$941,"")</f>
        <v/>
      </c>
      <c r="K69" s="109" t="str">
        <f>_xlfn.XLOOKUP(H69,'Order Page'!S$13:S$941,'Order Page'!Q$13:Q$941,"")</f>
        <v/>
      </c>
      <c r="L69" s="109" t="str">
        <f>_xlfn.XLOOKUP(H69,'Order Page'!S$13:S$941,'Order Page'!C$13:C$941,"")</f>
        <v/>
      </c>
      <c r="N69" s="366"/>
      <c r="O69" s="366"/>
      <c r="P69" s="366"/>
      <c r="Q69" s="366"/>
      <c r="R69" s="366"/>
      <c r="S69" s="366"/>
    </row>
    <row r="70" spans="1:19">
      <c r="A70" s="121" t="str">
        <f t="shared" si="0"/>
        <v/>
      </c>
      <c r="B70" s="125" t="str">
        <f t="shared" si="2"/>
        <v/>
      </c>
      <c r="C70" s="123" t="str">
        <f t="shared" si="1"/>
        <v/>
      </c>
      <c r="D70" s="124" t="str">
        <f t="shared" si="3"/>
        <v/>
      </c>
      <c r="H70" s="109">
        <v>66</v>
      </c>
      <c r="I70" s="109" t="str">
        <f>_xlfn.XLOOKUP(H70,'Order Page'!S$13:S$941,'Order Page'!D$13:D$941,"")</f>
        <v/>
      </c>
      <c r="J70" s="109" t="str">
        <f>_xlfn.XLOOKUP(H70,'Order Page'!S$13:S$941,'Order Page'!U$13:U$941,"")</f>
        <v/>
      </c>
      <c r="K70" s="109" t="str">
        <f>_xlfn.XLOOKUP(H70,'Order Page'!S$13:S$941,'Order Page'!Q$13:Q$941,"")</f>
        <v/>
      </c>
      <c r="L70" s="109" t="str">
        <f>_xlfn.XLOOKUP(H70,'Order Page'!S$13:S$941,'Order Page'!C$13:C$941,"")</f>
        <v/>
      </c>
      <c r="N70" s="366"/>
      <c r="O70" s="366"/>
      <c r="P70" s="366"/>
      <c r="Q70" s="366"/>
      <c r="R70" s="366"/>
      <c r="S70" s="366"/>
    </row>
    <row r="71" spans="1:19">
      <c r="A71" s="121" t="str">
        <f t="shared" si="0"/>
        <v/>
      </c>
      <c r="B71" s="125" t="str">
        <f t="shared" si="2"/>
        <v/>
      </c>
      <c r="C71" s="123" t="str">
        <f t="shared" si="1"/>
        <v/>
      </c>
      <c r="D71" s="124" t="str">
        <f t="shared" si="3"/>
        <v/>
      </c>
      <c r="H71" s="109">
        <v>67</v>
      </c>
      <c r="I71" s="109" t="str">
        <f>_xlfn.XLOOKUP(H71,'Order Page'!S$13:S$941,'Order Page'!D$13:D$941,"")</f>
        <v/>
      </c>
      <c r="J71" s="109" t="str">
        <f>_xlfn.XLOOKUP(H71,'Order Page'!S$13:S$941,'Order Page'!U$13:U$941,"")</f>
        <v/>
      </c>
      <c r="K71" s="109" t="str">
        <f>_xlfn.XLOOKUP(H71,'Order Page'!S$13:S$941,'Order Page'!Q$13:Q$941,"")</f>
        <v/>
      </c>
      <c r="L71" s="109" t="str">
        <f>_xlfn.XLOOKUP(H71,'Order Page'!S$13:S$941,'Order Page'!C$13:C$941,"")</f>
        <v/>
      </c>
      <c r="N71" s="366"/>
      <c r="O71" s="366"/>
      <c r="P71" s="366"/>
      <c r="Q71" s="366"/>
      <c r="R71" s="366"/>
      <c r="S71" s="366"/>
    </row>
    <row r="72" spans="1:19">
      <c r="A72" s="121" t="str">
        <f t="shared" si="0"/>
        <v/>
      </c>
      <c r="B72" s="125" t="str">
        <f t="shared" si="2"/>
        <v/>
      </c>
      <c r="C72" s="123" t="str">
        <f t="shared" si="1"/>
        <v/>
      </c>
      <c r="D72" s="124" t="str">
        <f t="shared" si="3"/>
        <v/>
      </c>
      <c r="H72" s="109">
        <v>68</v>
      </c>
      <c r="I72" s="109" t="str">
        <f>_xlfn.XLOOKUP(H72,'Order Page'!S$13:S$941,'Order Page'!D$13:D$941,"")</f>
        <v/>
      </c>
      <c r="J72" s="109" t="str">
        <f>_xlfn.XLOOKUP(H72,'Order Page'!S$13:S$941,'Order Page'!U$13:U$941,"")</f>
        <v/>
      </c>
      <c r="K72" s="109" t="str">
        <f>_xlfn.XLOOKUP(H72,'Order Page'!S$13:S$941,'Order Page'!Q$13:Q$941,"")</f>
        <v/>
      </c>
      <c r="L72" s="109" t="str">
        <f>_xlfn.XLOOKUP(H72,'Order Page'!S$13:S$941,'Order Page'!C$13:C$941,"")</f>
        <v/>
      </c>
      <c r="N72" s="366"/>
      <c r="O72" s="366"/>
      <c r="P72" s="366"/>
      <c r="Q72" s="366"/>
      <c r="R72" s="366"/>
      <c r="S72" s="366"/>
    </row>
    <row r="73" spans="1:19">
      <c r="A73" s="121" t="str">
        <f t="shared" si="0"/>
        <v/>
      </c>
      <c r="B73" s="125" t="str">
        <f t="shared" si="2"/>
        <v/>
      </c>
      <c r="C73" s="123" t="str">
        <f t="shared" si="1"/>
        <v/>
      </c>
      <c r="D73" s="124" t="str">
        <f t="shared" si="3"/>
        <v/>
      </c>
      <c r="H73" s="109">
        <v>69</v>
      </c>
      <c r="I73" s="109" t="str">
        <f>_xlfn.XLOOKUP(H73,'Order Page'!S$13:S$941,'Order Page'!D$13:D$941,"")</f>
        <v/>
      </c>
      <c r="J73" s="109" t="str">
        <f>_xlfn.XLOOKUP(H73,'Order Page'!S$13:S$941,'Order Page'!U$13:U$941,"")</f>
        <v/>
      </c>
      <c r="K73" s="109" t="str">
        <f>_xlfn.XLOOKUP(H73,'Order Page'!S$13:S$941,'Order Page'!Q$13:Q$941,"")</f>
        <v/>
      </c>
      <c r="L73" s="109" t="str">
        <f>_xlfn.XLOOKUP(H73,'Order Page'!S$13:S$941,'Order Page'!C$13:C$941,"")</f>
        <v/>
      </c>
      <c r="N73" s="366"/>
      <c r="O73" s="366"/>
      <c r="P73" s="366"/>
      <c r="Q73" s="366"/>
      <c r="R73" s="366"/>
      <c r="S73" s="366"/>
    </row>
    <row r="74" spans="1:19">
      <c r="A74" s="121" t="str">
        <f t="shared" ref="A74:A137" si="4">IF(K74=0,"",IF(K74=K73,"",K74))</f>
        <v/>
      </c>
      <c r="B74" s="125" t="str">
        <f t="shared" si="2"/>
        <v/>
      </c>
      <c r="C74" s="123" t="str">
        <f t="shared" ref="C74:C137" si="5">IF(I74=I73,"",J74)</f>
        <v/>
      </c>
      <c r="D74" s="124" t="str">
        <f t="shared" si="3"/>
        <v/>
      </c>
      <c r="H74" s="109">
        <v>70</v>
      </c>
      <c r="I74" s="109" t="str">
        <f>_xlfn.XLOOKUP(H74,'Order Page'!S$13:S$941,'Order Page'!D$13:D$941,"")</f>
        <v/>
      </c>
      <c r="J74" s="109" t="str">
        <f>_xlfn.XLOOKUP(H74,'Order Page'!S$13:S$941,'Order Page'!U$13:U$941,"")</f>
        <v/>
      </c>
      <c r="K74" s="109" t="str">
        <f>_xlfn.XLOOKUP(H74,'Order Page'!S$13:S$941,'Order Page'!Q$13:Q$941,"")</f>
        <v/>
      </c>
      <c r="L74" s="109" t="str">
        <f>_xlfn.XLOOKUP(H74,'Order Page'!S$13:S$941,'Order Page'!C$13:C$941,"")</f>
        <v/>
      </c>
      <c r="N74" s="366"/>
      <c r="O74" s="366"/>
      <c r="P74" s="366"/>
      <c r="Q74" s="366"/>
      <c r="R74" s="366"/>
      <c r="S74" s="366"/>
    </row>
    <row r="75" spans="1:19">
      <c r="A75" s="121" t="str">
        <f t="shared" si="4"/>
        <v/>
      </c>
      <c r="B75" s="125" t="str">
        <f t="shared" ref="B75:B138" si="6">IF(I75=I74,"",I75)</f>
        <v/>
      </c>
      <c r="C75" s="123" t="str">
        <f t="shared" si="5"/>
        <v/>
      </c>
      <c r="D75" s="124" t="str">
        <f t="shared" ref="D75:D138" si="7">IF(I75=I74,"",L75)</f>
        <v/>
      </c>
      <c r="H75" s="109">
        <v>71</v>
      </c>
      <c r="I75" s="109" t="str">
        <f>_xlfn.XLOOKUP(H75,'Order Page'!S$13:S$941,'Order Page'!D$13:D$941,"")</f>
        <v/>
      </c>
      <c r="J75" s="109" t="str">
        <f>_xlfn.XLOOKUP(H75,'Order Page'!S$13:S$941,'Order Page'!U$13:U$941,"")</f>
        <v/>
      </c>
      <c r="K75" s="109" t="str">
        <f>_xlfn.XLOOKUP(H75,'Order Page'!S$13:S$941,'Order Page'!Q$13:Q$941,"")</f>
        <v/>
      </c>
      <c r="L75" s="109" t="str">
        <f>_xlfn.XLOOKUP(H75,'Order Page'!S$13:S$941,'Order Page'!C$13:C$941,"")</f>
        <v/>
      </c>
      <c r="N75" s="366"/>
      <c r="O75" s="366"/>
      <c r="P75" s="366"/>
      <c r="Q75" s="366"/>
      <c r="R75" s="366"/>
      <c r="S75" s="366"/>
    </row>
    <row r="76" spans="1:19">
      <c r="A76" s="121" t="str">
        <f t="shared" si="4"/>
        <v/>
      </c>
      <c r="B76" s="125" t="str">
        <f t="shared" si="6"/>
        <v/>
      </c>
      <c r="C76" s="123" t="str">
        <f t="shared" si="5"/>
        <v/>
      </c>
      <c r="D76" s="124" t="str">
        <f t="shared" si="7"/>
        <v/>
      </c>
      <c r="H76" s="109">
        <v>72</v>
      </c>
      <c r="I76" s="109" t="str">
        <f>_xlfn.XLOOKUP(H76,'Order Page'!S$13:S$941,'Order Page'!D$13:D$941,"")</f>
        <v/>
      </c>
      <c r="J76" s="109" t="str">
        <f>_xlfn.XLOOKUP(H76,'Order Page'!S$13:S$941,'Order Page'!U$13:U$941,"")</f>
        <v/>
      </c>
      <c r="K76" s="109" t="str">
        <f>_xlfn.XLOOKUP(H76,'Order Page'!S$13:S$941,'Order Page'!Q$13:Q$941,"")</f>
        <v/>
      </c>
      <c r="L76" s="109" t="str">
        <f>_xlfn.XLOOKUP(H76,'Order Page'!S$13:S$941,'Order Page'!C$13:C$941,"")</f>
        <v/>
      </c>
      <c r="N76" s="366"/>
      <c r="O76" s="366"/>
      <c r="P76" s="366"/>
      <c r="Q76" s="366"/>
      <c r="R76" s="366"/>
      <c r="S76" s="366"/>
    </row>
    <row r="77" spans="1:19">
      <c r="A77" s="121" t="str">
        <f t="shared" si="4"/>
        <v/>
      </c>
      <c r="B77" s="125" t="str">
        <f t="shared" si="6"/>
        <v/>
      </c>
      <c r="C77" s="123" t="str">
        <f t="shared" si="5"/>
        <v/>
      </c>
      <c r="D77" s="124" t="str">
        <f t="shared" si="7"/>
        <v/>
      </c>
      <c r="H77" s="109">
        <v>73</v>
      </c>
      <c r="I77" s="109" t="str">
        <f>_xlfn.XLOOKUP(H77,'Order Page'!S$13:S$941,'Order Page'!D$13:D$941,"")</f>
        <v/>
      </c>
      <c r="J77" s="109" t="str">
        <f>_xlfn.XLOOKUP(H77,'Order Page'!S$13:S$941,'Order Page'!U$13:U$941,"")</f>
        <v/>
      </c>
      <c r="K77" s="109" t="str">
        <f>_xlfn.XLOOKUP(H77,'Order Page'!S$13:S$941,'Order Page'!Q$13:Q$941,"")</f>
        <v/>
      </c>
      <c r="L77" s="109" t="str">
        <f>_xlfn.XLOOKUP(H77,'Order Page'!S$13:S$941,'Order Page'!C$13:C$941,"")</f>
        <v/>
      </c>
      <c r="N77" s="366"/>
      <c r="O77" s="366"/>
      <c r="P77" s="366"/>
      <c r="Q77" s="366"/>
      <c r="R77" s="366"/>
      <c r="S77" s="366"/>
    </row>
    <row r="78" spans="1:19">
      <c r="A78" s="121" t="str">
        <f t="shared" si="4"/>
        <v/>
      </c>
      <c r="B78" s="125" t="str">
        <f t="shared" si="6"/>
        <v/>
      </c>
      <c r="C78" s="123" t="str">
        <f t="shared" si="5"/>
        <v/>
      </c>
      <c r="D78" s="124" t="str">
        <f t="shared" si="7"/>
        <v/>
      </c>
      <c r="H78" s="109">
        <v>74</v>
      </c>
      <c r="I78" s="109" t="str">
        <f>_xlfn.XLOOKUP(H78,'Order Page'!S$13:S$941,'Order Page'!D$13:D$941,"")</f>
        <v/>
      </c>
      <c r="J78" s="109" t="str">
        <f>_xlfn.XLOOKUP(H78,'Order Page'!S$13:S$941,'Order Page'!U$13:U$941,"")</f>
        <v/>
      </c>
      <c r="K78" s="109" t="str">
        <f>_xlfn.XLOOKUP(H78,'Order Page'!S$13:S$941,'Order Page'!Q$13:Q$941,"")</f>
        <v/>
      </c>
      <c r="L78" s="109" t="str">
        <f>_xlfn.XLOOKUP(H78,'Order Page'!S$13:S$941,'Order Page'!C$13:C$941,"")</f>
        <v/>
      </c>
      <c r="N78" s="366"/>
      <c r="O78" s="366"/>
      <c r="P78" s="366"/>
      <c r="Q78" s="366"/>
      <c r="R78" s="366"/>
      <c r="S78" s="366"/>
    </row>
    <row r="79" spans="1:19">
      <c r="A79" s="121" t="str">
        <f t="shared" si="4"/>
        <v/>
      </c>
      <c r="B79" s="125" t="str">
        <f t="shared" si="6"/>
        <v/>
      </c>
      <c r="C79" s="123" t="str">
        <f t="shared" si="5"/>
        <v/>
      </c>
      <c r="D79" s="124" t="str">
        <f t="shared" si="7"/>
        <v/>
      </c>
      <c r="H79" s="109">
        <v>75</v>
      </c>
      <c r="I79" s="109" t="str">
        <f>_xlfn.XLOOKUP(H79,'Order Page'!S$13:S$941,'Order Page'!D$13:D$941,"")</f>
        <v/>
      </c>
      <c r="J79" s="109" t="str">
        <f>_xlfn.XLOOKUP(H79,'Order Page'!S$13:S$941,'Order Page'!U$13:U$941,"")</f>
        <v/>
      </c>
      <c r="K79" s="109" t="str">
        <f>_xlfn.XLOOKUP(H79,'Order Page'!S$13:S$941,'Order Page'!Q$13:Q$941,"")</f>
        <v/>
      </c>
      <c r="L79" s="109" t="str">
        <f>_xlfn.XLOOKUP(H79,'Order Page'!S$13:S$941,'Order Page'!C$13:C$941,"")</f>
        <v/>
      </c>
      <c r="N79" s="366"/>
      <c r="O79" s="366"/>
      <c r="P79" s="366"/>
      <c r="Q79" s="366"/>
      <c r="R79" s="366"/>
      <c r="S79" s="366"/>
    </row>
    <row r="80" spans="1:19">
      <c r="A80" s="121" t="str">
        <f t="shared" si="4"/>
        <v/>
      </c>
      <c r="B80" s="125" t="str">
        <f t="shared" si="6"/>
        <v/>
      </c>
      <c r="C80" s="123" t="str">
        <f t="shared" si="5"/>
        <v/>
      </c>
      <c r="D80" s="124" t="str">
        <f t="shared" si="7"/>
        <v/>
      </c>
      <c r="H80" s="109">
        <v>76</v>
      </c>
      <c r="I80" s="109" t="str">
        <f>_xlfn.XLOOKUP(H80,'Order Page'!S$13:S$941,'Order Page'!D$13:D$941,"")</f>
        <v/>
      </c>
      <c r="J80" s="109" t="str">
        <f>_xlfn.XLOOKUP(H80,'Order Page'!S$13:S$941,'Order Page'!U$13:U$941,"")</f>
        <v/>
      </c>
      <c r="K80" s="109" t="str">
        <f>_xlfn.XLOOKUP(H80,'Order Page'!S$13:S$941,'Order Page'!Q$13:Q$941,"")</f>
        <v/>
      </c>
      <c r="L80" s="109" t="str">
        <f>_xlfn.XLOOKUP(H80,'Order Page'!S$13:S$941,'Order Page'!C$13:C$941,"")</f>
        <v/>
      </c>
      <c r="N80" s="366"/>
      <c r="O80" s="366"/>
      <c r="P80" s="366"/>
      <c r="Q80" s="366"/>
      <c r="R80" s="366"/>
      <c r="S80" s="366"/>
    </row>
    <row r="81" spans="1:19">
      <c r="A81" s="121" t="str">
        <f t="shared" si="4"/>
        <v/>
      </c>
      <c r="B81" s="125" t="str">
        <f t="shared" si="6"/>
        <v/>
      </c>
      <c r="C81" s="123" t="str">
        <f t="shared" si="5"/>
        <v/>
      </c>
      <c r="D81" s="124" t="str">
        <f t="shared" si="7"/>
        <v/>
      </c>
      <c r="H81" s="109">
        <v>77</v>
      </c>
      <c r="I81" s="109" t="str">
        <f>_xlfn.XLOOKUP(H81,'Order Page'!S$13:S$941,'Order Page'!D$13:D$941,"")</f>
        <v/>
      </c>
      <c r="J81" s="109" t="str">
        <f>_xlfn.XLOOKUP(H81,'Order Page'!S$13:S$941,'Order Page'!U$13:U$941,"")</f>
        <v/>
      </c>
      <c r="K81" s="109" t="str">
        <f>_xlfn.XLOOKUP(H81,'Order Page'!S$13:S$941,'Order Page'!Q$13:Q$941,"")</f>
        <v/>
      </c>
      <c r="L81" s="109" t="str">
        <f>_xlfn.XLOOKUP(H81,'Order Page'!S$13:S$941,'Order Page'!C$13:C$941,"")</f>
        <v/>
      </c>
      <c r="N81" s="366"/>
      <c r="O81" s="366"/>
      <c r="P81" s="366"/>
      <c r="Q81" s="366"/>
      <c r="R81" s="366"/>
      <c r="S81" s="366"/>
    </row>
    <row r="82" spans="1:19">
      <c r="A82" s="121" t="str">
        <f t="shared" si="4"/>
        <v/>
      </c>
      <c r="B82" s="125" t="str">
        <f t="shared" si="6"/>
        <v/>
      </c>
      <c r="C82" s="123" t="str">
        <f t="shared" si="5"/>
        <v/>
      </c>
      <c r="D82" s="124" t="str">
        <f t="shared" si="7"/>
        <v/>
      </c>
      <c r="H82" s="109">
        <v>78</v>
      </c>
      <c r="I82" s="109" t="str">
        <f>_xlfn.XLOOKUP(H82,'Order Page'!S$13:S$941,'Order Page'!D$13:D$941,"")</f>
        <v/>
      </c>
      <c r="J82" s="109" t="str">
        <f>_xlfn.XLOOKUP(H82,'Order Page'!S$13:S$941,'Order Page'!U$13:U$941,"")</f>
        <v/>
      </c>
      <c r="K82" s="109" t="str">
        <f>_xlfn.XLOOKUP(H82,'Order Page'!S$13:S$941,'Order Page'!Q$13:Q$941,"")</f>
        <v/>
      </c>
      <c r="L82" s="109" t="str">
        <f>_xlfn.XLOOKUP(H82,'Order Page'!S$13:S$941,'Order Page'!C$13:C$941,"")</f>
        <v/>
      </c>
      <c r="N82" s="366"/>
      <c r="O82" s="366"/>
      <c r="P82" s="366"/>
      <c r="Q82" s="366"/>
      <c r="R82" s="366"/>
      <c r="S82" s="366"/>
    </row>
    <row r="83" spans="1:19">
      <c r="A83" s="121" t="str">
        <f t="shared" si="4"/>
        <v/>
      </c>
      <c r="B83" s="125" t="str">
        <f t="shared" si="6"/>
        <v/>
      </c>
      <c r="C83" s="123" t="str">
        <f t="shared" si="5"/>
        <v/>
      </c>
      <c r="D83" s="124" t="str">
        <f t="shared" si="7"/>
        <v/>
      </c>
      <c r="H83" s="109">
        <v>79</v>
      </c>
      <c r="I83" s="109" t="str">
        <f>_xlfn.XLOOKUP(H83,'Order Page'!S$13:S$941,'Order Page'!D$13:D$941,"")</f>
        <v/>
      </c>
      <c r="J83" s="109" t="str">
        <f>_xlfn.XLOOKUP(H83,'Order Page'!S$13:S$941,'Order Page'!U$13:U$941,"")</f>
        <v/>
      </c>
      <c r="K83" s="109" t="str">
        <f>_xlfn.XLOOKUP(H83,'Order Page'!S$13:S$941,'Order Page'!Q$13:Q$941,"")</f>
        <v/>
      </c>
      <c r="L83" s="109" t="str">
        <f>_xlfn.XLOOKUP(H83,'Order Page'!S$13:S$941,'Order Page'!C$13:C$941,"")</f>
        <v/>
      </c>
      <c r="N83" s="366"/>
      <c r="O83" s="366"/>
      <c r="P83" s="366"/>
      <c r="Q83" s="366"/>
      <c r="R83" s="366"/>
      <c r="S83" s="366"/>
    </row>
    <row r="84" spans="1:19">
      <c r="A84" s="121" t="str">
        <f t="shared" si="4"/>
        <v/>
      </c>
      <c r="B84" s="125" t="str">
        <f t="shared" si="6"/>
        <v/>
      </c>
      <c r="C84" s="123" t="str">
        <f t="shared" si="5"/>
        <v/>
      </c>
      <c r="D84" s="124" t="str">
        <f t="shared" si="7"/>
        <v/>
      </c>
      <c r="H84" s="109">
        <v>80</v>
      </c>
      <c r="I84" s="109" t="str">
        <f>_xlfn.XLOOKUP(H84,'Order Page'!S$13:S$941,'Order Page'!D$13:D$941,"")</f>
        <v/>
      </c>
      <c r="J84" s="109" t="str">
        <f>_xlfn.XLOOKUP(H84,'Order Page'!S$13:S$941,'Order Page'!U$13:U$941,"")</f>
        <v/>
      </c>
      <c r="K84" s="109" t="str">
        <f>_xlfn.XLOOKUP(H84,'Order Page'!S$13:S$941,'Order Page'!Q$13:Q$941,"")</f>
        <v/>
      </c>
      <c r="L84" s="109" t="str">
        <f>_xlfn.XLOOKUP(H84,'Order Page'!S$13:S$941,'Order Page'!C$13:C$941,"")</f>
        <v/>
      </c>
      <c r="N84" s="366"/>
      <c r="O84" s="366"/>
      <c r="P84" s="366"/>
      <c r="Q84" s="366"/>
      <c r="R84" s="366"/>
      <c r="S84" s="366"/>
    </row>
    <row r="85" spans="1:19">
      <c r="A85" s="121" t="str">
        <f t="shared" si="4"/>
        <v/>
      </c>
      <c r="B85" s="125" t="str">
        <f t="shared" si="6"/>
        <v/>
      </c>
      <c r="C85" s="123" t="str">
        <f t="shared" si="5"/>
        <v/>
      </c>
      <c r="D85" s="124" t="str">
        <f t="shared" si="7"/>
        <v/>
      </c>
      <c r="H85" s="109">
        <v>81</v>
      </c>
      <c r="I85" s="109" t="str">
        <f>_xlfn.XLOOKUP(H85,'Order Page'!S$13:S$941,'Order Page'!D$13:D$941,"")</f>
        <v/>
      </c>
      <c r="J85" s="109" t="str">
        <f>_xlfn.XLOOKUP(H85,'Order Page'!S$13:S$941,'Order Page'!U$13:U$941,"")</f>
        <v/>
      </c>
      <c r="K85" s="109" t="str">
        <f>_xlfn.XLOOKUP(H85,'Order Page'!S$13:S$941,'Order Page'!Q$13:Q$941,"")</f>
        <v/>
      </c>
      <c r="L85" s="109" t="str">
        <f>_xlfn.XLOOKUP(H85,'Order Page'!S$13:S$941,'Order Page'!C$13:C$941,"")</f>
        <v/>
      </c>
      <c r="N85" s="366"/>
      <c r="O85" s="366"/>
      <c r="P85" s="366"/>
      <c r="Q85" s="366"/>
      <c r="R85" s="366"/>
      <c r="S85" s="366"/>
    </row>
    <row r="86" spans="1:19">
      <c r="A86" s="121" t="str">
        <f t="shared" si="4"/>
        <v/>
      </c>
      <c r="B86" s="125" t="str">
        <f t="shared" si="6"/>
        <v/>
      </c>
      <c r="C86" s="123" t="str">
        <f t="shared" si="5"/>
        <v/>
      </c>
      <c r="D86" s="124" t="str">
        <f t="shared" si="7"/>
        <v/>
      </c>
      <c r="H86" s="109">
        <v>82</v>
      </c>
      <c r="I86" s="109" t="str">
        <f>_xlfn.XLOOKUP(H86,'Order Page'!S$13:S$941,'Order Page'!D$13:D$941,"")</f>
        <v/>
      </c>
      <c r="J86" s="109" t="str">
        <f>_xlfn.XLOOKUP(H86,'Order Page'!S$13:S$941,'Order Page'!U$13:U$941,"")</f>
        <v/>
      </c>
      <c r="K86" s="109" t="str">
        <f>_xlfn.XLOOKUP(H86,'Order Page'!S$13:S$941,'Order Page'!Q$13:Q$941,"")</f>
        <v/>
      </c>
      <c r="L86" s="109" t="str">
        <f>_xlfn.XLOOKUP(H86,'Order Page'!S$13:S$941,'Order Page'!C$13:C$941,"")</f>
        <v/>
      </c>
      <c r="N86" s="366"/>
      <c r="O86" s="366"/>
      <c r="P86" s="366"/>
      <c r="Q86" s="366"/>
      <c r="R86" s="366"/>
      <c r="S86" s="366"/>
    </row>
    <row r="87" spans="1:19">
      <c r="A87" s="121" t="str">
        <f t="shared" si="4"/>
        <v/>
      </c>
      <c r="B87" s="125" t="str">
        <f t="shared" si="6"/>
        <v/>
      </c>
      <c r="C87" s="123" t="str">
        <f t="shared" si="5"/>
        <v/>
      </c>
      <c r="D87" s="124" t="str">
        <f t="shared" si="7"/>
        <v/>
      </c>
      <c r="H87" s="109">
        <v>83</v>
      </c>
      <c r="I87" s="109" t="str">
        <f>_xlfn.XLOOKUP(H87,'Order Page'!S$13:S$941,'Order Page'!D$13:D$941,"")</f>
        <v/>
      </c>
      <c r="J87" s="109" t="str">
        <f>_xlfn.XLOOKUP(H87,'Order Page'!S$13:S$941,'Order Page'!U$13:U$941,"")</f>
        <v/>
      </c>
      <c r="K87" s="109" t="str">
        <f>_xlfn.XLOOKUP(H87,'Order Page'!S$13:S$941,'Order Page'!Q$13:Q$941,"")</f>
        <v/>
      </c>
      <c r="L87" s="109" t="str">
        <f>_xlfn.XLOOKUP(H87,'Order Page'!S$13:S$941,'Order Page'!C$13:C$941,"")</f>
        <v/>
      </c>
      <c r="N87" s="366"/>
      <c r="O87" s="366"/>
      <c r="P87" s="366"/>
      <c r="Q87" s="366"/>
      <c r="R87" s="366"/>
      <c r="S87" s="366"/>
    </row>
    <row r="88" spans="1:19">
      <c r="A88" s="121" t="str">
        <f t="shared" si="4"/>
        <v/>
      </c>
      <c r="B88" s="125" t="str">
        <f t="shared" si="6"/>
        <v/>
      </c>
      <c r="C88" s="123" t="str">
        <f t="shared" si="5"/>
        <v/>
      </c>
      <c r="D88" s="124" t="str">
        <f t="shared" si="7"/>
        <v/>
      </c>
      <c r="H88" s="109">
        <v>84</v>
      </c>
      <c r="I88" s="109" t="str">
        <f>_xlfn.XLOOKUP(H88,'Order Page'!S$13:S$941,'Order Page'!D$13:D$941,"")</f>
        <v/>
      </c>
      <c r="J88" s="109" t="str">
        <f>_xlfn.XLOOKUP(H88,'Order Page'!S$13:S$941,'Order Page'!U$13:U$941,"")</f>
        <v/>
      </c>
      <c r="K88" s="109" t="str">
        <f>_xlfn.XLOOKUP(H88,'Order Page'!S$13:S$941,'Order Page'!Q$13:Q$941,"")</f>
        <v/>
      </c>
      <c r="L88" s="109" t="str">
        <f>_xlfn.XLOOKUP(H88,'Order Page'!S$13:S$941,'Order Page'!C$13:C$941,"")</f>
        <v/>
      </c>
      <c r="N88" s="366"/>
      <c r="O88" s="366"/>
      <c r="P88" s="366"/>
      <c r="Q88" s="366"/>
      <c r="R88" s="366"/>
      <c r="S88" s="366"/>
    </row>
    <row r="89" spans="1:19">
      <c r="A89" s="121" t="str">
        <f t="shared" si="4"/>
        <v/>
      </c>
      <c r="B89" s="125" t="str">
        <f t="shared" si="6"/>
        <v/>
      </c>
      <c r="C89" s="123" t="str">
        <f t="shared" si="5"/>
        <v/>
      </c>
      <c r="D89" s="124" t="str">
        <f t="shared" si="7"/>
        <v/>
      </c>
      <c r="H89" s="109">
        <v>85</v>
      </c>
      <c r="I89" s="109" t="str">
        <f>_xlfn.XLOOKUP(H89,'Order Page'!S$13:S$941,'Order Page'!D$13:D$941,"")</f>
        <v/>
      </c>
      <c r="J89" s="109" t="str">
        <f>_xlfn.XLOOKUP(H89,'Order Page'!S$13:S$941,'Order Page'!U$13:U$941,"")</f>
        <v/>
      </c>
      <c r="K89" s="109" t="str">
        <f>_xlfn.XLOOKUP(H89,'Order Page'!S$13:S$941,'Order Page'!Q$13:Q$941,"")</f>
        <v/>
      </c>
      <c r="L89" s="109" t="str">
        <f>_xlfn.XLOOKUP(H89,'Order Page'!S$13:S$941,'Order Page'!C$13:C$941,"")</f>
        <v/>
      </c>
      <c r="N89" s="366"/>
      <c r="O89" s="366"/>
      <c r="P89" s="366"/>
      <c r="Q89" s="366"/>
      <c r="R89" s="366"/>
      <c r="S89" s="366"/>
    </row>
    <row r="90" spans="1:19">
      <c r="A90" s="121" t="str">
        <f t="shared" si="4"/>
        <v/>
      </c>
      <c r="B90" s="125" t="str">
        <f t="shared" si="6"/>
        <v/>
      </c>
      <c r="C90" s="123" t="str">
        <f t="shared" si="5"/>
        <v/>
      </c>
      <c r="D90" s="124" t="str">
        <f t="shared" si="7"/>
        <v/>
      </c>
      <c r="H90" s="109">
        <v>86</v>
      </c>
      <c r="I90" s="109" t="str">
        <f>_xlfn.XLOOKUP(H90,'Order Page'!S$13:S$941,'Order Page'!D$13:D$941,"")</f>
        <v/>
      </c>
      <c r="J90" s="109" t="str">
        <f>_xlfn.XLOOKUP(H90,'Order Page'!S$13:S$941,'Order Page'!U$13:U$941,"")</f>
        <v/>
      </c>
      <c r="K90" s="109" t="str">
        <f>_xlfn.XLOOKUP(H90,'Order Page'!S$13:S$941,'Order Page'!Q$13:Q$941,"")</f>
        <v/>
      </c>
      <c r="L90" s="109" t="str">
        <f>_xlfn.XLOOKUP(H90,'Order Page'!S$13:S$941,'Order Page'!C$13:C$941,"")</f>
        <v/>
      </c>
      <c r="N90" s="366"/>
      <c r="O90" s="366"/>
      <c r="P90" s="366"/>
      <c r="Q90" s="366"/>
      <c r="R90" s="366"/>
      <c r="S90" s="366"/>
    </row>
    <row r="91" spans="1:19">
      <c r="A91" s="121" t="str">
        <f t="shared" si="4"/>
        <v/>
      </c>
      <c r="B91" s="125" t="str">
        <f t="shared" si="6"/>
        <v/>
      </c>
      <c r="C91" s="123" t="str">
        <f t="shared" si="5"/>
        <v/>
      </c>
      <c r="D91" s="124" t="str">
        <f t="shared" si="7"/>
        <v/>
      </c>
      <c r="H91" s="109">
        <v>87</v>
      </c>
      <c r="I91" s="109" t="str">
        <f>_xlfn.XLOOKUP(H91,'Order Page'!S$13:S$941,'Order Page'!D$13:D$941,"")</f>
        <v/>
      </c>
      <c r="J91" s="109" t="str">
        <f>_xlfn.XLOOKUP(H91,'Order Page'!S$13:S$941,'Order Page'!U$13:U$941,"")</f>
        <v/>
      </c>
      <c r="K91" s="109" t="str">
        <f>_xlfn.XLOOKUP(H91,'Order Page'!S$13:S$941,'Order Page'!Q$13:Q$941,"")</f>
        <v/>
      </c>
      <c r="L91" s="109" t="str">
        <f>_xlfn.XLOOKUP(H91,'Order Page'!S$13:S$941,'Order Page'!C$13:C$941,"")</f>
        <v/>
      </c>
      <c r="N91" s="366"/>
      <c r="O91" s="366"/>
      <c r="P91" s="366"/>
      <c r="Q91" s="366"/>
      <c r="R91" s="366"/>
      <c r="S91" s="366"/>
    </row>
    <row r="92" spans="1:19">
      <c r="A92" s="121" t="str">
        <f t="shared" si="4"/>
        <v/>
      </c>
      <c r="B92" s="125" t="str">
        <f t="shared" si="6"/>
        <v/>
      </c>
      <c r="C92" s="123" t="str">
        <f t="shared" si="5"/>
        <v/>
      </c>
      <c r="D92" s="124" t="str">
        <f t="shared" si="7"/>
        <v/>
      </c>
      <c r="H92" s="109">
        <v>88</v>
      </c>
      <c r="I92" s="109" t="str">
        <f>_xlfn.XLOOKUP(H92,'Order Page'!S$13:S$941,'Order Page'!D$13:D$941,"")</f>
        <v/>
      </c>
      <c r="J92" s="109" t="str">
        <f>_xlfn.XLOOKUP(H92,'Order Page'!S$13:S$941,'Order Page'!U$13:U$941,"")</f>
        <v/>
      </c>
      <c r="K92" s="109" t="str">
        <f>_xlfn.XLOOKUP(H92,'Order Page'!S$13:S$941,'Order Page'!Q$13:Q$941,"")</f>
        <v/>
      </c>
      <c r="L92" s="109" t="str">
        <f>_xlfn.XLOOKUP(H92,'Order Page'!S$13:S$941,'Order Page'!C$13:C$941,"")</f>
        <v/>
      </c>
      <c r="N92" s="366"/>
      <c r="O92" s="366"/>
      <c r="P92" s="366"/>
      <c r="Q92" s="366"/>
      <c r="R92" s="366"/>
      <c r="S92" s="366"/>
    </row>
    <row r="93" spans="1:19">
      <c r="A93" s="121" t="str">
        <f t="shared" si="4"/>
        <v/>
      </c>
      <c r="B93" s="125" t="str">
        <f t="shared" si="6"/>
        <v/>
      </c>
      <c r="C93" s="123" t="str">
        <f t="shared" si="5"/>
        <v/>
      </c>
      <c r="D93" s="124" t="str">
        <f t="shared" si="7"/>
        <v/>
      </c>
      <c r="H93" s="109">
        <v>89</v>
      </c>
      <c r="I93" s="109" t="str">
        <f>_xlfn.XLOOKUP(H93,'Order Page'!S$13:S$941,'Order Page'!D$13:D$941,"")</f>
        <v/>
      </c>
      <c r="J93" s="109" t="str">
        <f>_xlfn.XLOOKUP(H93,'Order Page'!S$13:S$941,'Order Page'!U$13:U$941,"")</f>
        <v/>
      </c>
      <c r="K93" s="109" t="str">
        <f>_xlfn.XLOOKUP(H93,'Order Page'!S$13:S$941,'Order Page'!Q$13:Q$941,"")</f>
        <v/>
      </c>
      <c r="L93" s="109" t="str">
        <f>_xlfn.XLOOKUP(H93,'Order Page'!S$13:S$941,'Order Page'!C$13:C$941,"")</f>
        <v/>
      </c>
      <c r="N93" s="366"/>
      <c r="O93" s="366"/>
      <c r="P93" s="366"/>
      <c r="Q93" s="366"/>
      <c r="R93" s="366"/>
      <c r="S93" s="366"/>
    </row>
    <row r="94" spans="1:19">
      <c r="A94" s="121" t="str">
        <f t="shared" si="4"/>
        <v/>
      </c>
      <c r="B94" s="125" t="str">
        <f t="shared" si="6"/>
        <v/>
      </c>
      <c r="C94" s="123" t="str">
        <f t="shared" si="5"/>
        <v/>
      </c>
      <c r="D94" s="124" t="str">
        <f t="shared" si="7"/>
        <v/>
      </c>
      <c r="H94" s="109">
        <v>90</v>
      </c>
      <c r="I94" s="109" t="str">
        <f>_xlfn.XLOOKUP(H94,'Order Page'!S$13:S$941,'Order Page'!D$13:D$941,"")</f>
        <v/>
      </c>
      <c r="J94" s="109" t="str">
        <f>_xlfn.XLOOKUP(H94,'Order Page'!S$13:S$941,'Order Page'!U$13:U$941,"")</f>
        <v/>
      </c>
      <c r="K94" s="109" t="str">
        <f>_xlfn.XLOOKUP(H94,'Order Page'!S$13:S$941,'Order Page'!Q$13:Q$941,"")</f>
        <v/>
      </c>
      <c r="L94" s="109" t="str">
        <f>_xlfn.XLOOKUP(H94,'Order Page'!S$13:S$941,'Order Page'!C$13:C$941,"")</f>
        <v/>
      </c>
      <c r="N94" s="366"/>
      <c r="O94" s="366"/>
      <c r="P94" s="366"/>
      <c r="Q94" s="366"/>
      <c r="R94" s="366"/>
      <c r="S94" s="366"/>
    </row>
    <row r="95" spans="1:19">
      <c r="A95" s="121" t="str">
        <f t="shared" si="4"/>
        <v/>
      </c>
      <c r="B95" s="125" t="str">
        <f t="shared" si="6"/>
        <v/>
      </c>
      <c r="C95" s="123" t="str">
        <f t="shared" si="5"/>
        <v/>
      </c>
      <c r="D95" s="124" t="str">
        <f t="shared" si="7"/>
        <v/>
      </c>
      <c r="H95" s="109">
        <v>91</v>
      </c>
      <c r="I95" s="109" t="str">
        <f>_xlfn.XLOOKUP(H95,'Order Page'!S$13:S$941,'Order Page'!D$13:D$941,"")</f>
        <v/>
      </c>
      <c r="J95" s="109" t="str">
        <f>_xlfn.XLOOKUP(H95,'Order Page'!S$13:S$941,'Order Page'!U$13:U$941,"")</f>
        <v/>
      </c>
      <c r="K95" s="109" t="str">
        <f>_xlfn.XLOOKUP(H95,'Order Page'!S$13:S$941,'Order Page'!Q$13:Q$941,"")</f>
        <v/>
      </c>
      <c r="L95" s="109" t="str">
        <f>_xlfn.XLOOKUP(H95,'Order Page'!S$13:S$941,'Order Page'!C$13:C$941,"")</f>
        <v/>
      </c>
      <c r="N95" s="366"/>
      <c r="O95" s="366"/>
      <c r="P95" s="366"/>
      <c r="Q95" s="366"/>
      <c r="R95" s="366"/>
      <c r="S95" s="366"/>
    </row>
    <row r="96" spans="1:19">
      <c r="A96" s="121" t="str">
        <f t="shared" si="4"/>
        <v/>
      </c>
      <c r="B96" s="125" t="str">
        <f t="shared" si="6"/>
        <v/>
      </c>
      <c r="C96" s="123" t="str">
        <f t="shared" si="5"/>
        <v/>
      </c>
      <c r="D96" s="124" t="str">
        <f t="shared" si="7"/>
        <v/>
      </c>
      <c r="H96" s="109">
        <v>92</v>
      </c>
      <c r="I96" s="109" t="str">
        <f>_xlfn.XLOOKUP(H96,'Order Page'!S$13:S$941,'Order Page'!D$13:D$941,"")</f>
        <v/>
      </c>
      <c r="J96" s="109" t="str">
        <f>_xlfn.XLOOKUP(H96,'Order Page'!S$13:S$941,'Order Page'!U$13:U$941,"")</f>
        <v/>
      </c>
      <c r="K96" s="109" t="str">
        <f>_xlfn.XLOOKUP(H96,'Order Page'!S$13:S$941,'Order Page'!Q$13:Q$941,"")</f>
        <v/>
      </c>
      <c r="L96" s="109" t="str">
        <f>_xlfn.XLOOKUP(H96,'Order Page'!S$13:S$941,'Order Page'!C$13:C$941,"")</f>
        <v/>
      </c>
      <c r="N96" s="366"/>
      <c r="O96" s="366"/>
      <c r="P96" s="366"/>
      <c r="Q96" s="366"/>
      <c r="R96" s="366"/>
      <c r="S96" s="366"/>
    </row>
    <row r="97" spans="1:19">
      <c r="A97" s="121" t="str">
        <f t="shared" si="4"/>
        <v/>
      </c>
      <c r="B97" s="125" t="str">
        <f t="shared" si="6"/>
        <v/>
      </c>
      <c r="C97" s="123" t="str">
        <f>IF(I97=I96,"",J97)</f>
        <v/>
      </c>
      <c r="D97" s="124" t="str">
        <f t="shared" si="7"/>
        <v/>
      </c>
      <c r="H97" s="109">
        <v>93</v>
      </c>
      <c r="I97" s="109" t="str">
        <f>_xlfn.XLOOKUP(H97,'Order Page'!S$13:S$941,'Order Page'!D$13:D$941,"")</f>
        <v/>
      </c>
      <c r="J97" s="109" t="str">
        <f>_xlfn.XLOOKUP(H97,'Order Page'!S$13:S$941,'Order Page'!U$13:U$941,"")</f>
        <v/>
      </c>
      <c r="K97" s="109" t="str">
        <f>_xlfn.XLOOKUP(H97,'Order Page'!S$13:S$941,'Order Page'!Q$13:Q$941,"")</f>
        <v/>
      </c>
      <c r="L97" s="109" t="str">
        <f>_xlfn.XLOOKUP(H97,'Order Page'!S$13:S$941,'Order Page'!C$13:C$941,"")</f>
        <v/>
      </c>
      <c r="N97" s="366"/>
      <c r="O97" s="366"/>
      <c r="P97" s="366"/>
      <c r="Q97" s="366"/>
      <c r="R97" s="366"/>
      <c r="S97" s="366"/>
    </row>
    <row r="98" spans="1:19">
      <c r="A98" s="121" t="str">
        <f t="shared" si="4"/>
        <v/>
      </c>
      <c r="B98" s="125" t="str">
        <f t="shared" si="6"/>
        <v/>
      </c>
      <c r="C98" s="123" t="str">
        <f t="shared" si="5"/>
        <v/>
      </c>
      <c r="D98" s="124" t="str">
        <f t="shared" si="7"/>
        <v/>
      </c>
      <c r="H98" s="109">
        <v>94</v>
      </c>
      <c r="I98" s="109" t="str">
        <f>_xlfn.XLOOKUP(H98,'Order Page'!S$13:S$941,'Order Page'!D$13:D$941,"")</f>
        <v/>
      </c>
      <c r="J98" s="109" t="str">
        <f>_xlfn.XLOOKUP(H98,'Order Page'!S$13:S$941,'Order Page'!U$13:U$941,"")</f>
        <v/>
      </c>
      <c r="K98" s="109" t="str">
        <f>_xlfn.XLOOKUP(H98,'Order Page'!S$13:S$941,'Order Page'!Q$13:Q$941,"")</f>
        <v/>
      </c>
      <c r="L98" s="109" t="str">
        <f>_xlfn.XLOOKUP(H98,'Order Page'!S$13:S$941,'Order Page'!C$13:C$941,"")</f>
        <v/>
      </c>
      <c r="N98" s="366"/>
      <c r="O98" s="366"/>
      <c r="P98" s="366"/>
      <c r="Q98" s="366"/>
      <c r="R98" s="366"/>
      <c r="S98" s="366"/>
    </row>
    <row r="99" spans="1:19">
      <c r="A99" s="121" t="str">
        <f t="shared" si="4"/>
        <v/>
      </c>
      <c r="B99" s="125" t="str">
        <f t="shared" si="6"/>
        <v/>
      </c>
      <c r="C99" s="123" t="str">
        <f t="shared" si="5"/>
        <v/>
      </c>
      <c r="D99" s="124" t="str">
        <f t="shared" si="7"/>
        <v/>
      </c>
      <c r="H99" s="109">
        <v>95</v>
      </c>
      <c r="I99" s="109" t="str">
        <f>_xlfn.XLOOKUP(H99,'Order Page'!S$13:S$941,'Order Page'!D$13:D$941,"")</f>
        <v/>
      </c>
      <c r="J99" s="109" t="str">
        <f>_xlfn.XLOOKUP(H99,'Order Page'!S$13:S$941,'Order Page'!U$13:U$941,"")</f>
        <v/>
      </c>
      <c r="K99" s="109" t="str">
        <f>_xlfn.XLOOKUP(H99,'Order Page'!S$13:S$941,'Order Page'!Q$13:Q$941,"")</f>
        <v/>
      </c>
      <c r="L99" s="109" t="str">
        <f>_xlfn.XLOOKUP(H99,'Order Page'!S$13:S$941,'Order Page'!C$13:C$941,"")</f>
        <v/>
      </c>
      <c r="N99" s="366"/>
      <c r="O99" s="366"/>
      <c r="P99" s="366"/>
      <c r="Q99" s="366"/>
      <c r="R99" s="366"/>
      <c r="S99" s="366"/>
    </row>
    <row r="100" spans="1:19">
      <c r="A100" s="121" t="str">
        <f t="shared" si="4"/>
        <v/>
      </c>
      <c r="B100" s="125" t="str">
        <f t="shared" si="6"/>
        <v/>
      </c>
      <c r="C100" s="123" t="str">
        <f t="shared" si="5"/>
        <v/>
      </c>
      <c r="D100" s="124" t="str">
        <f t="shared" si="7"/>
        <v/>
      </c>
      <c r="H100" s="109">
        <v>96</v>
      </c>
      <c r="I100" s="109" t="str">
        <f>_xlfn.XLOOKUP(H100,'Order Page'!S$13:S$941,'Order Page'!D$13:D$941,"")</f>
        <v/>
      </c>
      <c r="J100" s="109" t="str">
        <f>_xlfn.XLOOKUP(H100,'Order Page'!S$13:S$941,'Order Page'!U$13:U$941,"")</f>
        <v/>
      </c>
      <c r="K100" s="109" t="str">
        <f>_xlfn.XLOOKUP(H100,'Order Page'!S$13:S$941,'Order Page'!Q$13:Q$941,"")</f>
        <v/>
      </c>
      <c r="L100" s="109" t="str">
        <f>_xlfn.XLOOKUP(H100,'Order Page'!S$13:S$941,'Order Page'!C$13:C$941,"")</f>
        <v/>
      </c>
      <c r="N100" s="366"/>
      <c r="O100" s="366"/>
      <c r="P100" s="366"/>
      <c r="Q100" s="366"/>
      <c r="R100" s="366"/>
      <c r="S100" s="366"/>
    </row>
    <row r="101" spans="1:19">
      <c r="A101" s="121" t="str">
        <f t="shared" si="4"/>
        <v/>
      </c>
      <c r="B101" s="125" t="str">
        <f t="shared" si="6"/>
        <v/>
      </c>
      <c r="C101" s="123" t="str">
        <f t="shared" si="5"/>
        <v/>
      </c>
      <c r="D101" s="124" t="str">
        <f t="shared" si="7"/>
        <v/>
      </c>
      <c r="H101" s="109">
        <v>97</v>
      </c>
      <c r="I101" s="109" t="str">
        <f>_xlfn.XLOOKUP(H101,'Order Page'!S$13:S$941,'Order Page'!D$13:D$941,"")</f>
        <v/>
      </c>
      <c r="J101" s="109" t="str">
        <f>_xlfn.XLOOKUP(H101,'Order Page'!S$13:S$941,'Order Page'!U$13:U$941,"")</f>
        <v/>
      </c>
      <c r="K101" s="109" t="str">
        <f>_xlfn.XLOOKUP(H101,'Order Page'!S$13:S$941,'Order Page'!Q$13:Q$941,"")</f>
        <v/>
      </c>
      <c r="L101" s="109" t="str">
        <f>_xlfn.XLOOKUP(H101,'Order Page'!S$13:S$941,'Order Page'!C$13:C$941,"")</f>
        <v/>
      </c>
      <c r="N101" s="366"/>
      <c r="O101" s="366"/>
      <c r="P101" s="366"/>
      <c r="Q101" s="366"/>
      <c r="R101" s="366"/>
      <c r="S101" s="366"/>
    </row>
    <row r="102" spans="1:19">
      <c r="A102" s="121" t="str">
        <f t="shared" si="4"/>
        <v/>
      </c>
      <c r="B102" s="125" t="str">
        <f t="shared" si="6"/>
        <v/>
      </c>
      <c r="C102" s="123" t="str">
        <f t="shared" si="5"/>
        <v/>
      </c>
      <c r="D102" s="124" t="str">
        <f t="shared" si="7"/>
        <v/>
      </c>
      <c r="H102" s="109">
        <v>98</v>
      </c>
      <c r="I102" s="109" t="str">
        <f>_xlfn.XLOOKUP(H102,'Order Page'!S$13:S$941,'Order Page'!D$13:D$941,"")</f>
        <v/>
      </c>
      <c r="J102" s="109" t="str">
        <f>_xlfn.XLOOKUP(H102,'Order Page'!S$13:S$941,'Order Page'!U$13:U$941,"")</f>
        <v/>
      </c>
      <c r="K102" s="109" t="str">
        <f>_xlfn.XLOOKUP(H102,'Order Page'!S$13:S$941,'Order Page'!Q$13:Q$941,"")</f>
        <v/>
      </c>
      <c r="L102" s="109" t="str">
        <f>_xlfn.XLOOKUP(H102,'Order Page'!S$13:S$941,'Order Page'!C$13:C$941,"")</f>
        <v/>
      </c>
      <c r="N102" s="366"/>
      <c r="O102" s="366"/>
      <c r="P102" s="366"/>
      <c r="Q102" s="366"/>
      <c r="R102" s="366"/>
      <c r="S102" s="366"/>
    </row>
    <row r="103" spans="1:19">
      <c r="A103" s="121" t="str">
        <f t="shared" si="4"/>
        <v/>
      </c>
      <c r="B103" s="125" t="str">
        <f t="shared" si="6"/>
        <v/>
      </c>
      <c r="C103" s="123" t="str">
        <f t="shared" si="5"/>
        <v/>
      </c>
      <c r="D103" s="124" t="str">
        <f t="shared" si="7"/>
        <v/>
      </c>
      <c r="H103" s="109">
        <v>99</v>
      </c>
      <c r="I103" s="109" t="str">
        <f>_xlfn.XLOOKUP(H103,'Order Page'!S$13:S$941,'Order Page'!D$13:D$941,"")</f>
        <v/>
      </c>
      <c r="J103" s="109" t="str">
        <f>_xlfn.XLOOKUP(H103,'Order Page'!S$13:S$941,'Order Page'!U$13:U$941,"")</f>
        <v/>
      </c>
      <c r="K103" s="109" t="str">
        <f>_xlfn.XLOOKUP(H103,'Order Page'!S$13:S$941,'Order Page'!Q$13:Q$941,"")</f>
        <v/>
      </c>
      <c r="L103" s="109" t="str">
        <f>_xlfn.XLOOKUP(H103,'Order Page'!S$13:S$941,'Order Page'!C$13:C$941,"")</f>
        <v/>
      </c>
      <c r="N103" s="366"/>
      <c r="O103" s="366"/>
      <c r="P103" s="366"/>
      <c r="Q103" s="366"/>
      <c r="R103" s="366"/>
      <c r="S103" s="366"/>
    </row>
    <row r="104" spans="1:19">
      <c r="A104" s="121" t="str">
        <f t="shared" si="4"/>
        <v/>
      </c>
      <c r="B104" s="125" t="str">
        <f t="shared" si="6"/>
        <v/>
      </c>
      <c r="C104" s="123" t="str">
        <f t="shared" si="5"/>
        <v/>
      </c>
      <c r="D104" s="124" t="str">
        <f t="shared" si="7"/>
        <v/>
      </c>
      <c r="H104" s="109">
        <v>100</v>
      </c>
      <c r="I104" s="109" t="str">
        <f>_xlfn.XLOOKUP(H104,'Order Page'!S$13:S$941,'Order Page'!D$13:D$941,"")</f>
        <v/>
      </c>
      <c r="J104" s="109" t="str">
        <f>_xlfn.XLOOKUP(H104,'Order Page'!S$13:S$941,'Order Page'!U$13:U$941,"")</f>
        <v/>
      </c>
      <c r="K104" s="109" t="str">
        <f>_xlfn.XLOOKUP(H104,'Order Page'!S$13:S$941,'Order Page'!Q$13:Q$941,"")</f>
        <v/>
      </c>
      <c r="L104" s="109" t="str">
        <f>_xlfn.XLOOKUP(H104,'Order Page'!S$13:S$941,'Order Page'!C$13:C$941,"")</f>
        <v/>
      </c>
      <c r="N104" s="366"/>
      <c r="O104" s="366"/>
      <c r="P104" s="366"/>
      <c r="Q104" s="366"/>
      <c r="R104" s="366"/>
      <c r="S104" s="366"/>
    </row>
    <row r="105" spans="1:19">
      <c r="A105" s="121" t="str">
        <f t="shared" si="4"/>
        <v/>
      </c>
      <c r="B105" s="125" t="str">
        <f t="shared" si="6"/>
        <v/>
      </c>
      <c r="C105" s="123" t="str">
        <f t="shared" si="5"/>
        <v/>
      </c>
      <c r="D105" s="124" t="str">
        <f t="shared" si="7"/>
        <v/>
      </c>
      <c r="H105" s="109">
        <v>101</v>
      </c>
      <c r="I105" s="109" t="str">
        <f>_xlfn.XLOOKUP(H105,'Order Page'!S$13:S$941,'Order Page'!D$13:D$941,"")</f>
        <v/>
      </c>
      <c r="J105" s="109" t="str">
        <f>_xlfn.XLOOKUP(H105,'Order Page'!S$13:S$941,'Order Page'!U$13:U$941,"")</f>
        <v/>
      </c>
      <c r="K105" s="109" t="str">
        <f>_xlfn.XLOOKUP(H105,'Order Page'!S$13:S$941,'Order Page'!Q$13:Q$941,"")</f>
        <v/>
      </c>
      <c r="L105" s="109" t="str">
        <f>_xlfn.XLOOKUP(H105,'Order Page'!S$13:S$941,'Order Page'!C$13:C$941,"")</f>
        <v/>
      </c>
      <c r="N105" s="366"/>
      <c r="O105" s="366"/>
      <c r="P105" s="366"/>
      <c r="Q105" s="366"/>
      <c r="R105" s="366"/>
      <c r="S105" s="366"/>
    </row>
    <row r="106" spans="1:19">
      <c r="A106" s="121" t="str">
        <f t="shared" si="4"/>
        <v/>
      </c>
      <c r="B106" s="125" t="str">
        <f t="shared" si="6"/>
        <v/>
      </c>
      <c r="C106" s="123" t="str">
        <f t="shared" si="5"/>
        <v/>
      </c>
      <c r="D106" s="124" t="str">
        <f t="shared" si="7"/>
        <v/>
      </c>
      <c r="H106" s="109">
        <v>102</v>
      </c>
      <c r="I106" s="109" t="str">
        <f>_xlfn.XLOOKUP(H106,'Order Page'!S$13:S$941,'Order Page'!D$13:D$941,"")</f>
        <v/>
      </c>
      <c r="J106" s="109" t="str">
        <f>_xlfn.XLOOKUP(H106,'Order Page'!S$13:S$941,'Order Page'!U$13:U$941,"")</f>
        <v/>
      </c>
      <c r="K106" s="109" t="str">
        <f>_xlfn.XLOOKUP(H106,'Order Page'!S$13:S$941,'Order Page'!Q$13:Q$941,"")</f>
        <v/>
      </c>
      <c r="L106" s="109" t="str">
        <f>_xlfn.XLOOKUP(H106,'Order Page'!S$13:S$941,'Order Page'!C$13:C$941,"")</f>
        <v/>
      </c>
      <c r="N106" s="366"/>
      <c r="O106" s="366"/>
      <c r="P106" s="366"/>
      <c r="Q106" s="366"/>
      <c r="R106" s="366"/>
      <c r="S106" s="366"/>
    </row>
    <row r="107" spans="1:19">
      <c r="A107" s="121" t="str">
        <f t="shared" si="4"/>
        <v/>
      </c>
      <c r="B107" s="125" t="str">
        <f t="shared" si="6"/>
        <v/>
      </c>
      <c r="C107" s="123" t="str">
        <f t="shared" si="5"/>
        <v/>
      </c>
      <c r="D107" s="124" t="str">
        <f t="shared" si="7"/>
        <v/>
      </c>
      <c r="H107" s="109">
        <v>103</v>
      </c>
      <c r="I107" s="109" t="str">
        <f>_xlfn.XLOOKUP(H107,'Order Page'!S$13:S$941,'Order Page'!D$13:D$941,"")</f>
        <v/>
      </c>
      <c r="J107" s="109" t="str">
        <f>_xlfn.XLOOKUP(H107,'Order Page'!S$13:S$941,'Order Page'!U$13:U$941,"")</f>
        <v/>
      </c>
      <c r="K107" s="109" t="str">
        <f>_xlfn.XLOOKUP(H107,'Order Page'!S$13:S$941,'Order Page'!Q$13:Q$941,"")</f>
        <v/>
      </c>
      <c r="L107" s="109" t="str">
        <f>_xlfn.XLOOKUP(H107,'Order Page'!S$13:S$941,'Order Page'!C$13:C$941,"")</f>
        <v/>
      </c>
      <c r="N107" s="366"/>
      <c r="O107" s="366"/>
      <c r="P107" s="366"/>
      <c r="Q107" s="366"/>
      <c r="R107" s="366"/>
      <c r="S107" s="366"/>
    </row>
    <row r="108" spans="1:19">
      <c r="A108" s="121" t="str">
        <f t="shared" si="4"/>
        <v/>
      </c>
      <c r="B108" s="125" t="str">
        <f t="shared" si="6"/>
        <v/>
      </c>
      <c r="C108" s="123" t="str">
        <f t="shared" si="5"/>
        <v/>
      </c>
      <c r="D108" s="124" t="str">
        <f t="shared" si="7"/>
        <v/>
      </c>
      <c r="H108" s="109">
        <v>104</v>
      </c>
      <c r="I108" s="109" t="str">
        <f>_xlfn.XLOOKUP(H108,'Order Page'!S$13:S$941,'Order Page'!D$13:D$941,"")</f>
        <v/>
      </c>
      <c r="J108" s="109" t="str">
        <f>_xlfn.XLOOKUP(H108,'Order Page'!S$13:S$941,'Order Page'!U$13:U$941,"")</f>
        <v/>
      </c>
      <c r="K108" s="109" t="str">
        <f>_xlfn.XLOOKUP(H108,'Order Page'!S$13:S$941,'Order Page'!Q$13:Q$941,"")</f>
        <v/>
      </c>
      <c r="L108" s="109" t="str">
        <f>_xlfn.XLOOKUP(H108,'Order Page'!S$13:S$941,'Order Page'!C$13:C$941,"")</f>
        <v/>
      </c>
      <c r="N108" s="366"/>
      <c r="O108" s="366"/>
      <c r="P108" s="366"/>
      <c r="Q108" s="366"/>
      <c r="R108" s="366"/>
      <c r="S108" s="366"/>
    </row>
    <row r="109" spans="1:19">
      <c r="A109" s="121" t="str">
        <f t="shared" si="4"/>
        <v/>
      </c>
      <c r="B109" s="125" t="str">
        <f t="shared" si="6"/>
        <v/>
      </c>
      <c r="C109" s="123" t="str">
        <f t="shared" si="5"/>
        <v/>
      </c>
      <c r="D109" s="124" t="str">
        <f t="shared" si="7"/>
        <v/>
      </c>
      <c r="H109" s="109">
        <v>105</v>
      </c>
      <c r="I109" s="109" t="str">
        <f>_xlfn.XLOOKUP(H109,'Order Page'!S$13:S$941,'Order Page'!D$13:D$941,"")</f>
        <v/>
      </c>
      <c r="J109" s="109" t="str">
        <f>_xlfn.XLOOKUP(H109,'Order Page'!S$13:S$941,'Order Page'!U$13:U$941,"")</f>
        <v/>
      </c>
      <c r="K109" s="109" t="str">
        <f>_xlfn.XLOOKUP(H109,'Order Page'!S$13:S$941,'Order Page'!Q$13:Q$941,"")</f>
        <v/>
      </c>
      <c r="L109" s="109" t="str">
        <f>_xlfn.XLOOKUP(H109,'Order Page'!S$13:S$941,'Order Page'!C$13:C$941,"")</f>
        <v/>
      </c>
      <c r="N109" s="366"/>
      <c r="O109" s="366"/>
      <c r="P109" s="366"/>
      <c r="Q109" s="366"/>
      <c r="R109" s="366"/>
      <c r="S109" s="366"/>
    </row>
    <row r="110" spans="1:19">
      <c r="A110" s="121" t="str">
        <f t="shared" si="4"/>
        <v/>
      </c>
      <c r="B110" s="125" t="str">
        <f t="shared" si="6"/>
        <v/>
      </c>
      <c r="C110" s="123" t="str">
        <f t="shared" si="5"/>
        <v/>
      </c>
      <c r="D110" s="124" t="str">
        <f t="shared" si="7"/>
        <v/>
      </c>
      <c r="H110" s="109">
        <v>106</v>
      </c>
      <c r="I110" s="109" t="str">
        <f>_xlfn.XLOOKUP(H110,'Order Page'!S$13:S$941,'Order Page'!D$13:D$941,"")</f>
        <v/>
      </c>
      <c r="J110" s="109" t="str">
        <f>_xlfn.XLOOKUP(H110,'Order Page'!S$13:S$941,'Order Page'!U$13:U$941,"")</f>
        <v/>
      </c>
      <c r="K110" s="109" t="str">
        <f>_xlfn.XLOOKUP(H110,'Order Page'!S$13:S$941,'Order Page'!Q$13:Q$941,"")</f>
        <v/>
      </c>
      <c r="L110" s="109" t="str">
        <f>_xlfn.XLOOKUP(H110,'Order Page'!S$13:S$941,'Order Page'!C$13:C$941,"")</f>
        <v/>
      </c>
      <c r="N110" s="366"/>
      <c r="O110" s="366"/>
      <c r="P110" s="366"/>
      <c r="Q110" s="366"/>
      <c r="R110" s="366"/>
      <c r="S110" s="366"/>
    </row>
    <row r="111" spans="1:19">
      <c r="A111" s="121" t="str">
        <f t="shared" si="4"/>
        <v/>
      </c>
      <c r="B111" s="125" t="str">
        <f t="shared" si="6"/>
        <v/>
      </c>
      <c r="C111" s="123" t="str">
        <f t="shared" si="5"/>
        <v/>
      </c>
      <c r="D111" s="124" t="str">
        <f t="shared" si="7"/>
        <v/>
      </c>
      <c r="H111" s="109">
        <v>107</v>
      </c>
      <c r="I111" s="109" t="str">
        <f>_xlfn.XLOOKUP(H111,'Order Page'!S$13:S$941,'Order Page'!D$13:D$941,"")</f>
        <v/>
      </c>
      <c r="J111" s="109" t="str">
        <f>_xlfn.XLOOKUP(H111,'Order Page'!S$13:S$941,'Order Page'!U$13:U$941,"")</f>
        <v/>
      </c>
      <c r="K111" s="109" t="str">
        <f>_xlfn.XLOOKUP(H111,'Order Page'!S$13:S$941,'Order Page'!Q$13:Q$941,"")</f>
        <v/>
      </c>
      <c r="L111" s="109" t="str">
        <f>_xlfn.XLOOKUP(H111,'Order Page'!S$13:S$941,'Order Page'!C$13:C$941,"")</f>
        <v/>
      </c>
      <c r="N111" s="366"/>
      <c r="O111" s="366"/>
      <c r="P111" s="366"/>
      <c r="Q111" s="366"/>
      <c r="R111" s="366"/>
      <c r="S111" s="366"/>
    </row>
    <row r="112" spans="1:19">
      <c r="A112" s="121" t="str">
        <f t="shared" si="4"/>
        <v/>
      </c>
      <c r="B112" s="125" t="str">
        <f t="shared" si="6"/>
        <v/>
      </c>
      <c r="C112" s="123" t="str">
        <f t="shared" si="5"/>
        <v/>
      </c>
      <c r="D112" s="124" t="str">
        <f t="shared" si="7"/>
        <v/>
      </c>
      <c r="H112" s="109">
        <v>108</v>
      </c>
      <c r="I112" s="109" t="str">
        <f>_xlfn.XLOOKUP(H112,'Order Page'!S$13:S$941,'Order Page'!D$13:D$941,"")</f>
        <v/>
      </c>
      <c r="J112" s="109" t="str">
        <f>_xlfn.XLOOKUP(H112,'Order Page'!S$13:S$941,'Order Page'!U$13:U$941,"")</f>
        <v/>
      </c>
      <c r="K112" s="109" t="str">
        <f>_xlfn.XLOOKUP(H112,'Order Page'!S$13:S$941,'Order Page'!Q$13:Q$941,"")</f>
        <v/>
      </c>
      <c r="L112" s="109" t="str">
        <f>_xlfn.XLOOKUP(H112,'Order Page'!S$13:S$941,'Order Page'!C$13:C$941,"")</f>
        <v/>
      </c>
      <c r="N112" s="366"/>
      <c r="O112" s="366"/>
      <c r="P112" s="366"/>
      <c r="Q112" s="366"/>
      <c r="R112" s="366"/>
      <c r="S112" s="366"/>
    </row>
    <row r="113" spans="1:19">
      <c r="A113" s="121" t="str">
        <f t="shared" si="4"/>
        <v/>
      </c>
      <c r="B113" s="125" t="str">
        <f t="shared" si="6"/>
        <v/>
      </c>
      <c r="C113" s="123" t="str">
        <f t="shared" si="5"/>
        <v/>
      </c>
      <c r="D113" s="124" t="str">
        <f t="shared" si="7"/>
        <v/>
      </c>
      <c r="H113" s="109">
        <v>109</v>
      </c>
      <c r="I113" s="109" t="str">
        <f>_xlfn.XLOOKUP(H113,'Order Page'!S$13:S$941,'Order Page'!D$13:D$941,"")</f>
        <v/>
      </c>
      <c r="J113" s="109" t="str">
        <f>_xlfn.XLOOKUP(H113,'Order Page'!S$13:S$941,'Order Page'!U$13:U$941,"")</f>
        <v/>
      </c>
      <c r="K113" s="109" t="str">
        <f>_xlfn.XLOOKUP(H113,'Order Page'!S$13:S$941,'Order Page'!Q$13:Q$941,"")</f>
        <v/>
      </c>
      <c r="L113" s="109" t="str">
        <f>_xlfn.XLOOKUP(H113,'Order Page'!S$13:S$941,'Order Page'!C$13:C$941,"")</f>
        <v/>
      </c>
      <c r="N113" s="366"/>
      <c r="O113" s="366"/>
      <c r="P113" s="366"/>
      <c r="Q113" s="366"/>
      <c r="R113" s="366"/>
      <c r="S113" s="366"/>
    </row>
    <row r="114" spans="1:19">
      <c r="A114" s="121" t="str">
        <f t="shared" si="4"/>
        <v/>
      </c>
      <c r="B114" s="125" t="str">
        <f t="shared" si="6"/>
        <v/>
      </c>
      <c r="C114" s="123" t="str">
        <f t="shared" si="5"/>
        <v/>
      </c>
      <c r="D114" s="124" t="str">
        <f t="shared" si="7"/>
        <v/>
      </c>
      <c r="H114" s="109">
        <v>110</v>
      </c>
      <c r="I114" s="109" t="str">
        <f>_xlfn.XLOOKUP(H114,'Order Page'!S$13:S$941,'Order Page'!D$13:D$941,"")</f>
        <v/>
      </c>
      <c r="J114" s="109" t="str">
        <f>_xlfn.XLOOKUP(H114,'Order Page'!S$13:S$941,'Order Page'!U$13:U$941,"")</f>
        <v/>
      </c>
      <c r="K114" s="109" t="str">
        <f>_xlfn.XLOOKUP(H114,'Order Page'!S$13:S$941,'Order Page'!Q$13:Q$941,"")</f>
        <v/>
      </c>
      <c r="L114" s="109" t="str">
        <f>_xlfn.XLOOKUP(H114,'Order Page'!S$13:S$941,'Order Page'!C$13:C$941,"")</f>
        <v/>
      </c>
      <c r="N114" s="366"/>
      <c r="O114" s="366"/>
      <c r="P114" s="366"/>
      <c r="Q114" s="366"/>
      <c r="R114" s="366"/>
      <c r="S114" s="366"/>
    </row>
    <row r="115" spans="1:19">
      <c r="A115" s="121" t="str">
        <f t="shared" si="4"/>
        <v/>
      </c>
      <c r="B115" s="125" t="str">
        <f t="shared" si="6"/>
        <v/>
      </c>
      <c r="C115" s="123" t="str">
        <f t="shared" si="5"/>
        <v/>
      </c>
      <c r="D115" s="124" t="str">
        <f t="shared" si="7"/>
        <v/>
      </c>
      <c r="H115" s="109">
        <v>111</v>
      </c>
      <c r="I115" s="109" t="str">
        <f>_xlfn.XLOOKUP(H115,'Order Page'!S$13:S$941,'Order Page'!D$13:D$941,"")</f>
        <v/>
      </c>
      <c r="J115" s="109" t="str">
        <f>_xlfn.XLOOKUP(H115,'Order Page'!S$13:S$941,'Order Page'!U$13:U$941,"")</f>
        <v/>
      </c>
      <c r="K115" s="109" t="str">
        <f>_xlfn.XLOOKUP(H115,'Order Page'!S$13:S$941,'Order Page'!Q$13:Q$941,"")</f>
        <v/>
      </c>
      <c r="L115" s="109" t="str">
        <f>_xlfn.XLOOKUP(H115,'Order Page'!S$13:S$941,'Order Page'!C$13:C$941,"")</f>
        <v/>
      </c>
      <c r="N115" s="366"/>
      <c r="O115" s="366"/>
      <c r="P115" s="366"/>
      <c r="Q115" s="366"/>
      <c r="R115" s="366"/>
      <c r="S115" s="366"/>
    </row>
    <row r="116" spans="1:19">
      <c r="A116" s="121" t="str">
        <f t="shared" si="4"/>
        <v/>
      </c>
      <c r="B116" s="125" t="str">
        <f t="shared" si="6"/>
        <v/>
      </c>
      <c r="C116" s="123" t="str">
        <f t="shared" si="5"/>
        <v/>
      </c>
      <c r="D116" s="124" t="str">
        <f t="shared" si="7"/>
        <v/>
      </c>
      <c r="H116" s="109">
        <v>112</v>
      </c>
      <c r="I116" s="109" t="str">
        <f>_xlfn.XLOOKUP(H116,'Order Page'!S$13:S$941,'Order Page'!D$13:D$941,"")</f>
        <v/>
      </c>
      <c r="J116" s="109" t="str">
        <f>_xlfn.XLOOKUP(H116,'Order Page'!S$13:S$941,'Order Page'!U$13:U$941,"")</f>
        <v/>
      </c>
      <c r="K116" s="109" t="str">
        <f>_xlfn.XLOOKUP(H116,'Order Page'!S$13:S$941,'Order Page'!Q$13:Q$941,"")</f>
        <v/>
      </c>
      <c r="L116" s="109" t="str">
        <f>_xlfn.XLOOKUP(H116,'Order Page'!S$13:S$941,'Order Page'!C$13:C$941,"")</f>
        <v/>
      </c>
      <c r="N116" s="366"/>
      <c r="O116" s="366"/>
      <c r="P116" s="366"/>
      <c r="Q116" s="366"/>
      <c r="R116" s="366"/>
      <c r="S116" s="366"/>
    </row>
    <row r="117" spans="1:19">
      <c r="A117" s="121" t="str">
        <f t="shared" si="4"/>
        <v/>
      </c>
      <c r="B117" s="125" t="str">
        <f t="shared" si="6"/>
        <v/>
      </c>
      <c r="C117" s="123" t="str">
        <f t="shared" si="5"/>
        <v/>
      </c>
      <c r="D117" s="124" t="str">
        <f t="shared" si="7"/>
        <v/>
      </c>
      <c r="H117" s="109">
        <v>113</v>
      </c>
      <c r="I117" s="109" t="str">
        <f>_xlfn.XLOOKUP(H117,'Order Page'!S$13:S$941,'Order Page'!D$13:D$941,"")</f>
        <v/>
      </c>
      <c r="J117" s="109" t="str">
        <f>_xlfn.XLOOKUP(H117,'Order Page'!S$13:S$941,'Order Page'!U$13:U$941,"")</f>
        <v/>
      </c>
      <c r="K117" s="109" t="str">
        <f>_xlfn.XLOOKUP(H117,'Order Page'!S$13:S$941,'Order Page'!Q$13:Q$941,"")</f>
        <v/>
      </c>
      <c r="L117" s="109" t="str">
        <f>_xlfn.XLOOKUP(H117,'Order Page'!S$13:S$941,'Order Page'!C$13:C$941,"")</f>
        <v/>
      </c>
      <c r="N117" s="366"/>
      <c r="O117" s="366"/>
      <c r="P117" s="366"/>
      <c r="Q117" s="366"/>
      <c r="R117" s="366"/>
      <c r="S117" s="366"/>
    </row>
    <row r="118" spans="1:19">
      <c r="A118" s="121" t="str">
        <f t="shared" si="4"/>
        <v/>
      </c>
      <c r="B118" s="125" t="str">
        <f t="shared" si="6"/>
        <v/>
      </c>
      <c r="C118" s="123" t="str">
        <f t="shared" si="5"/>
        <v/>
      </c>
      <c r="D118" s="124" t="str">
        <f t="shared" si="7"/>
        <v/>
      </c>
      <c r="H118" s="109">
        <v>114</v>
      </c>
      <c r="I118" s="109" t="str">
        <f>_xlfn.XLOOKUP(H118,'Order Page'!S$13:S$941,'Order Page'!D$13:D$941,"")</f>
        <v/>
      </c>
      <c r="J118" s="109" t="str">
        <f>_xlfn.XLOOKUP(H118,'Order Page'!S$13:S$941,'Order Page'!U$13:U$941,"")</f>
        <v/>
      </c>
      <c r="K118" s="109" t="str">
        <f>_xlfn.XLOOKUP(H118,'Order Page'!S$13:S$941,'Order Page'!Q$13:Q$941,"")</f>
        <v/>
      </c>
      <c r="L118" s="109" t="str">
        <f>_xlfn.XLOOKUP(H118,'Order Page'!S$13:S$941,'Order Page'!C$13:C$941,"")</f>
        <v/>
      </c>
      <c r="N118" s="366"/>
      <c r="O118" s="366"/>
      <c r="P118" s="366"/>
      <c r="Q118" s="366"/>
      <c r="R118" s="366"/>
      <c r="S118" s="366"/>
    </row>
    <row r="119" spans="1:19">
      <c r="A119" s="121" t="str">
        <f t="shared" si="4"/>
        <v/>
      </c>
      <c r="B119" s="125" t="str">
        <f t="shared" si="6"/>
        <v/>
      </c>
      <c r="C119" s="123" t="str">
        <f t="shared" si="5"/>
        <v/>
      </c>
      <c r="D119" s="124" t="str">
        <f t="shared" si="7"/>
        <v/>
      </c>
      <c r="H119" s="109">
        <v>115</v>
      </c>
      <c r="I119" s="109" t="str">
        <f>_xlfn.XLOOKUP(H119,'Order Page'!S$13:S$941,'Order Page'!D$13:D$941,"")</f>
        <v/>
      </c>
      <c r="J119" s="109" t="str">
        <f>_xlfn.XLOOKUP(H119,'Order Page'!S$13:S$941,'Order Page'!U$13:U$941,"")</f>
        <v/>
      </c>
      <c r="K119" s="109" t="str">
        <f>_xlfn.XLOOKUP(H119,'Order Page'!S$13:S$941,'Order Page'!Q$13:Q$941,"")</f>
        <v/>
      </c>
      <c r="L119" s="109" t="str">
        <f>_xlfn.XLOOKUP(H119,'Order Page'!S$13:S$941,'Order Page'!C$13:C$941,"")</f>
        <v/>
      </c>
      <c r="N119" s="366"/>
      <c r="O119" s="366"/>
      <c r="P119" s="366"/>
      <c r="Q119" s="366"/>
      <c r="R119" s="366"/>
      <c r="S119" s="366"/>
    </row>
    <row r="120" spans="1:19">
      <c r="A120" s="121" t="str">
        <f t="shared" si="4"/>
        <v/>
      </c>
      <c r="B120" s="125" t="str">
        <f t="shared" si="6"/>
        <v/>
      </c>
      <c r="C120" s="123" t="str">
        <f t="shared" si="5"/>
        <v/>
      </c>
      <c r="D120" s="124" t="str">
        <f t="shared" si="7"/>
        <v/>
      </c>
      <c r="H120" s="109">
        <v>116</v>
      </c>
      <c r="I120" s="109" t="str">
        <f>_xlfn.XLOOKUP(H120,'Order Page'!S$13:S$941,'Order Page'!D$13:D$941,"")</f>
        <v/>
      </c>
      <c r="J120" s="109" t="str">
        <f>_xlfn.XLOOKUP(H120,'Order Page'!S$13:S$941,'Order Page'!U$13:U$941,"")</f>
        <v/>
      </c>
      <c r="K120" s="109" t="str">
        <f>_xlfn.XLOOKUP(H120,'Order Page'!S$13:S$941,'Order Page'!Q$13:Q$941,"")</f>
        <v/>
      </c>
      <c r="L120" s="109" t="str">
        <f>_xlfn.XLOOKUP(H120,'Order Page'!S$13:S$941,'Order Page'!C$13:C$941,"")</f>
        <v/>
      </c>
      <c r="N120" s="366"/>
      <c r="O120" s="366"/>
      <c r="P120" s="366"/>
      <c r="Q120" s="366"/>
      <c r="R120" s="366"/>
      <c r="S120" s="366"/>
    </row>
    <row r="121" spans="1:19">
      <c r="A121" s="121" t="str">
        <f t="shared" si="4"/>
        <v/>
      </c>
      <c r="B121" s="125" t="str">
        <f t="shared" si="6"/>
        <v/>
      </c>
      <c r="C121" s="123" t="str">
        <f t="shared" si="5"/>
        <v/>
      </c>
      <c r="D121" s="124" t="str">
        <f t="shared" si="7"/>
        <v/>
      </c>
      <c r="H121" s="109">
        <v>117</v>
      </c>
      <c r="I121" s="109" t="str">
        <f>_xlfn.XLOOKUP(H121,'Order Page'!S$13:S$941,'Order Page'!D$13:D$941,"")</f>
        <v/>
      </c>
      <c r="J121" s="109" t="str">
        <f>_xlfn.XLOOKUP(H121,'Order Page'!S$13:S$941,'Order Page'!U$13:U$941,"")</f>
        <v/>
      </c>
      <c r="K121" s="109" t="str">
        <f>_xlfn.XLOOKUP(H121,'Order Page'!S$13:S$941,'Order Page'!Q$13:Q$941,"")</f>
        <v/>
      </c>
      <c r="L121" s="109" t="str">
        <f>_xlfn.XLOOKUP(H121,'Order Page'!S$13:S$941,'Order Page'!C$13:C$941,"")</f>
        <v/>
      </c>
      <c r="N121" s="366"/>
      <c r="O121" s="366"/>
      <c r="P121" s="366"/>
      <c r="Q121" s="366"/>
      <c r="R121" s="366"/>
      <c r="S121" s="366"/>
    </row>
    <row r="122" spans="1:19">
      <c r="A122" s="121" t="str">
        <f t="shared" si="4"/>
        <v/>
      </c>
      <c r="B122" s="125" t="str">
        <f t="shared" si="6"/>
        <v/>
      </c>
      <c r="C122" s="123" t="str">
        <f t="shared" si="5"/>
        <v/>
      </c>
      <c r="D122" s="124" t="str">
        <f t="shared" si="7"/>
        <v/>
      </c>
      <c r="H122" s="109">
        <v>118</v>
      </c>
      <c r="I122" s="109" t="str">
        <f>_xlfn.XLOOKUP(H122,'Order Page'!S$13:S$941,'Order Page'!D$13:D$941,"")</f>
        <v/>
      </c>
      <c r="J122" s="109" t="str">
        <f>_xlfn.XLOOKUP(H122,'Order Page'!S$13:S$941,'Order Page'!U$13:U$941,"")</f>
        <v/>
      </c>
      <c r="K122" s="109" t="str">
        <f>_xlfn.XLOOKUP(H122,'Order Page'!S$13:S$941,'Order Page'!Q$13:Q$941,"")</f>
        <v/>
      </c>
      <c r="L122" s="109" t="str">
        <f>_xlfn.XLOOKUP(H122,'Order Page'!S$13:S$941,'Order Page'!C$13:C$941,"")</f>
        <v/>
      </c>
      <c r="N122" s="366"/>
      <c r="O122" s="366"/>
      <c r="P122" s="366"/>
      <c r="Q122" s="366"/>
      <c r="R122" s="366"/>
      <c r="S122" s="366"/>
    </row>
    <row r="123" spans="1:19">
      <c r="A123" s="121" t="str">
        <f t="shared" si="4"/>
        <v/>
      </c>
      <c r="B123" s="125" t="str">
        <f t="shared" si="6"/>
        <v/>
      </c>
      <c r="C123" s="123" t="str">
        <f t="shared" si="5"/>
        <v/>
      </c>
      <c r="D123" s="124" t="str">
        <f t="shared" si="7"/>
        <v/>
      </c>
      <c r="H123" s="109">
        <v>119</v>
      </c>
      <c r="I123" s="109" t="str">
        <f>_xlfn.XLOOKUP(H123,'Order Page'!S$13:S$941,'Order Page'!D$13:D$941,"")</f>
        <v/>
      </c>
      <c r="J123" s="109" t="str">
        <f>_xlfn.XLOOKUP(H123,'Order Page'!S$13:S$941,'Order Page'!U$13:U$941,"")</f>
        <v/>
      </c>
      <c r="K123" s="109" t="str">
        <f>_xlfn.XLOOKUP(H123,'Order Page'!S$13:S$941,'Order Page'!Q$13:Q$941,"")</f>
        <v/>
      </c>
      <c r="L123" s="109" t="str">
        <f>_xlfn.XLOOKUP(H123,'Order Page'!S$13:S$941,'Order Page'!C$13:C$941,"")</f>
        <v/>
      </c>
      <c r="N123" s="366"/>
      <c r="O123" s="366"/>
      <c r="P123" s="366"/>
      <c r="Q123" s="366"/>
      <c r="R123" s="366"/>
      <c r="S123" s="366"/>
    </row>
    <row r="124" spans="1:19">
      <c r="A124" s="121" t="str">
        <f t="shared" si="4"/>
        <v/>
      </c>
      <c r="B124" s="125" t="str">
        <f t="shared" si="6"/>
        <v/>
      </c>
      <c r="C124" s="123" t="str">
        <f t="shared" si="5"/>
        <v/>
      </c>
      <c r="D124" s="124" t="str">
        <f t="shared" si="7"/>
        <v/>
      </c>
      <c r="H124" s="109">
        <v>120</v>
      </c>
      <c r="I124" s="109" t="str">
        <f>_xlfn.XLOOKUP(H124,'Order Page'!S$13:S$941,'Order Page'!D$13:D$941,"")</f>
        <v/>
      </c>
      <c r="J124" s="109" t="str">
        <f>_xlfn.XLOOKUP(H124,'Order Page'!S$13:S$941,'Order Page'!U$13:U$941,"")</f>
        <v/>
      </c>
      <c r="K124" s="109" t="str">
        <f>_xlfn.XLOOKUP(H124,'Order Page'!S$13:S$941,'Order Page'!Q$13:Q$941,"")</f>
        <v/>
      </c>
      <c r="L124" s="109" t="str">
        <f>_xlfn.XLOOKUP(H124,'Order Page'!S$13:S$941,'Order Page'!C$13:C$941,"")</f>
        <v/>
      </c>
      <c r="N124" s="366"/>
      <c r="O124" s="366"/>
      <c r="P124" s="366"/>
      <c r="Q124" s="366"/>
      <c r="R124" s="366"/>
      <c r="S124" s="366"/>
    </row>
    <row r="125" spans="1:19">
      <c r="A125" s="121" t="str">
        <f t="shared" si="4"/>
        <v/>
      </c>
      <c r="B125" s="125" t="str">
        <f t="shared" si="6"/>
        <v/>
      </c>
      <c r="C125" s="123" t="str">
        <f t="shared" si="5"/>
        <v/>
      </c>
      <c r="D125" s="124" t="str">
        <f t="shared" si="7"/>
        <v/>
      </c>
      <c r="H125" s="109">
        <v>121</v>
      </c>
      <c r="I125" s="109" t="str">
        <f>_xlfn.XLOOKUP(H125,'Order Page'!S$13:S$941,'Order Page'!D$13:D$941,"")</f>
        <v/>
      </c>
      <c r="J125" s="109" t="str">
        <f>_xlfn.XLOOKUP(H125,'Order Page'!S$13:S$941,'Order Page'!U$13:U$941,"")</f>
        <v/>
      </c>
      <c r="K125" s="109" t="str">
        <f>_xlfn.XLOOKUP(H125,'Order Page'!S$13:S$941,'Order Page'!Q$13:Q$941,"")</f>
        <v/>
      </c>
      <c r="L125" s="109" t="str">
        <f>_xlfn.XLOOKUP(H125,'Order Page'!S$13:S$941,'Order Page'!C$13:C$941,"")</f>
        <v/>
      </c>
      <c r="N125" s="366"/>
      <c r="O125" s="366"/>
      <c r="P125" s="366"/>
      <c r="Q125" s="366"/>
      <c r="R125" s="366"/>
      <c r="S125" s="366"/>
    </row>
    <row r="126" spans="1:19">
      <c r="A126" s="121" t="str">
        <f t="shared" si="4"/>
        <v/>
      </c>
      <c r="B126" s="125" t="str">
        <f t="shared" si="6"/>
        <v/>
      </c>
      <c r="C126" s="123" t="str">
        <f t="shared" si="5"/>
        <v/>
      </c>
      <c r="D126" s="124" t="str">
        <f t="shared" si="7"/>
        <v/>
      </c>
      <c r="H126" s="109">
        <v>122</v>
      </c>
      <c r="I126" s="109" t="str">
        <f>_xlfn.XLOOKUP(H126,'Order Page'!S$13:S$941,'Order Page'!D$13:D$941,"")</f>
        <v/>
      </c>
      <c r="J126" s="109" t="str">
        <f>_xlfn.XLOOKUP(H126,'Order Page'!S$13:S$941,'Order Page'!U$13:U$941,"")</f>
        <v/>
      </c>
      <c r="K126" s="109" t="str">
        <f>_xlfn.XLOOKUP(H126,'Order Page'!S$13:S$941,'Order Page'!Q$13:Q$941,"")</f>
        <v/>
      </c>
      <c r="L126" s="109" t="str">
        <f>_xlfn.XLOOKUP(H126,'Order Page'!S$13:S$941,'Order Page'!C$13:C$941,"")</f>
        <v/>
      </c>
      <c r="N126" s="366"/>
      <c r="O126" s="366"/>
      <c r="P126" s="366"/>
      <c r="Q126" s="366"/>
      <c r="R126" s="366"/>
      <c r="S126" s="366"/>
    </row>
    <row r="127" spans="1:19">
      <c r="A127" s="121" t="str">
        <f t="shared" si="4"/>
        <v/>
      </c>
      <c r="B127" s="125" t="str">
        <f t="shared" si="6"/>
        <v/>
      </c>
      <c r="C127" s="123" t="str">
        <f t="shared" si="5"/>
        <v/>
      </c>
      <c r="D127" s="124" t="str">
        <f t="shared" si="7"/>
        <v/>
      </c>
      <c r="H127" s="109">
        <v>123</v>
      </c>
      <c r="I127" s="109" t="str">
        <f>_xlfn.XLOOKUP(H127,'Order Page'!S$13:S$941,'Order Page'!D$13:D$941,"")</f>
        <v/>
      </c>
      <c r="J127" s="109" t="str">
        <f>_xlfn.XLOOKUP(H127,'Order Page'!S$13:S$941,'Order Page'!U$13:U$941,"")</f>
        <v/>
      </c>
      <c r="K127" s="109" t="str">
        <f>_xlfn.XLOOKUP(H127,'Order Page'!S$13:S$941,'Order Page'!Q$13:Q$941,"")</f>
        <v/>
      </c>
      <c r="L127" s="109" t="str">
        <f>_xlfn.XLOOKUP(H127,'Order Page'!S$13:S$941,'Order Page'!C$13:C$941,"")</f>
        <v/>
      </c>
      <c r="N127" s="366"/>
      <c r="O127" s="366"/>
      <c r="P127" s="366"/>
      <c r="Q127" s="366"/>
      <c r="R127" s="366"/>
      <c r="S127" s="366"/>
    </row>
    <row r="128" spans="1:19">
      <c r="A128" s="121" t="str">
        <f t="shared" si="4"/>
        <v/>
      </c>
      <c r="B128" s="125" t="str">
        <f t="shared" si="6"/>
        <v/>
      </c>
      <c r="C128" s="123" t="str">
        <f t="shared" si="5"/>
        <v/>
      </c>
      <c r="D128" s="124" t="str">
        <f t="shared" si="7"/>
        <v/>
      </c>
      <c r="H128" s="109">
        <v>124</v>
      </c>
      <c r="I128" s="109" t="str">
        <f>_xlfn.XLOOKUP(H128,'Order Page'!S$13:S$941,'Order Page'!D$13:D$941,"")</f>
        <v/>
      </c>
      <c r="J128" s="109" t="str">
        <f>_xlfn.XLOOKUP(H128,'Order Page'!S$13:S$941,'Order Page'!U$13:U$941,"")</f>
        <v/>
      </c>
      <c r="K128" s="109" t="str">
        <f>_xlfn.XLOOKUP(H128,'Order Page'!S$13:S$941,'Order Page'!Q$13:Q$941,"")</f>
        <v/>
      </c>
      <c r="L128" s="109" t="str">
        <f>_xlfn.XLOOKUP(H128,'Order Page'!S$13:S$941,'Order Page'!C$13:C$941,"")</f>
        <v/>
      </c>
      <c r="N128" s="366"/>
      <c r="O128" s="366"/>
      <c r="P128" s="366"/>
      <c r="Q128" s="366"/>
      <c r="R128" s="366"/>
      <c r="S128" s="366"/>
    </row>
    <row r="129" spans="1:19">
      <c r="A129" s="121" t="str">
        <f t="shared" si="4"/>
        <v/>
      </c>
      <c r="B129" s="125" t="str">
        <f t="shared" si="6"/>
        <v/>
      </c>
      <c r="C129" s="123" t="str">
        <f t="shared" si="5"/>
        <v/>
      </c>
      <c r="D129" s="124" t="str">
        <f t="shared" si="7"/>
        <v/>
      </c>
      <c r="H129" s="109">
        <v>125</v>
      </c>
      <c r="I129" s="109" t="str">
        <f>_xlfn.XLOOKUP(H129,'Order Page'!S$13:S$941,'Order Page'!D$13:D$941,"")</f>
        <v/>
      </c>
      <c r="J129" s="109" t="str">
        <f>_xlfn.XLOOKUP(H129,'Order Page'!S$13:S$941,'Order Page'!U$13:U$941,"")</f>
        <v/>
      </c>
      <c r="K129" s="109" t="str">
        <f>_xlfn.XLOOKUP(H129,'Order Page'!S$13:S$941,'Order Page'!Q$13:Q$941,"")</f>
        <v/>
      </c>
      <c r="L129" s="109" t="str">
        <f>_xlfn.XLOOKUP(H129,'Order Page'!S$13:S$941,'Order Page'!C$13:C$941,"")</f>
        <v/>
      </c>
      <c r="N129" s="366"/>
      <c r="O129" s="366"/>
      <c r="P129" s="366"/>
      <c r="Q129" s="366"/>
      <c r="R129" s="366"/>
      <c r="S129" s="366"/>
    </row>
    <row r="130" spans="1:19">
      <c r="A130" s="121" t="str">
        <f t="shared" si="4"/>
        <v/>
      </c>
      <c r="B130" s="125" t="str">
        <f t="shared" si="6"/>
        <v/>
      </c>
      <c r="C130" s="123" t="str">
        <f t="shared" si="5"/>
        <v/>
      </c>
      <c r="D130" s="124" t="str">
        <f t="shared" si="7"/>
        <v/>
      </c>
      <c r="H130" s="109">
        <v>126</v>
      </c>
      <c r="I130" s="109" t="str">
        <f>_xlfn.XLOOKUP(H130,'Order Page'!S$13:S$941,'Order Page'!D$13:D$941,"")</f>
        <v/>
      </c>
      <c r="J130" s="109" t="str">
        <f>_xlfn.XLOOKUP(H130,'Order Page'!S$13:S$941,'Order Page'!U$13:U$941,"")</f>
        <v/>
      </c>
      <c r="K130" s="109" t="str">
        <f>_xlfn.XLOOKUP(H130,'Order Page'!S$13:S$941,'Order Page'!Q$13:Q$941,"")</f>
        <v/>
      </c>
      <c r="L130" s="109" t="str">
        <f>_xlfn.XLOOKUP(H130,'Order Page'!S$13:S$941,'Order Page'!C$13:C$941,"")</f>
        <v/>
      </c>
      <c r="N130" s="366"/>
      <c r="O130" s="366"/>
      <c r="P130" s="366"/>
      <c r="Q130" s="366"/>
      <c r="R130" s="366"/>
      <c r="S130" s="366"/>
    </row>
    <row r="131" spans="1:19">
      <c r="A131" s="121" t="str">
        <f t="shared" si="4"/>
        <v/>
      </c>
      <c r="B131" s="125" t="str">
        <f t="shared" si="6"/>
        <v/>
      </c>
      <c r="C131" s="123" t="str">
        <f t="shared" si="5"/>
        <v/>
      </c>
      <c r="D131" s="124" t="str">
        <f t="shared" si="7"/>
        <v/>
      </c>
      <c r="H131" s="109">
        <v>127</v>
      </c>
      <c r="I131" s="109" t="str">
        <f>_xlfn.XLOOKUP(H131,'Order Page'!S$13:S$941,'Order Page'!D$13:D$941,"")</f>
        <v/>
      </c>
      <c r="J131" s="109" t="str">
        <f>_xlfn.XLOOKUP(H131,'Order Page'!S$13:S$941,'Order Page'!U$13:U$941,"")</f>
        <v/>
      </c>
      <c r="K131" s="109" t="str">
        <f>_xlfn.XLOOKUP(H131,'Order Page'!S$13:S$941,'Order Page'!Q$13:Q$941,"")</f>
        <v/>
      </c>
      <c r="L131" s="109" t="str">
        <f>_xlfn.XLOOKUP(H131,'Order Page'!S$13:S$941,'Order Page'!C$13:C$941,"")</f>
        <v/>
      </c>
      <c r="N131" s="366"/>
      <c r="O131" s="366"/>
      <c r="P131" s="366"/>
      <c r="Q131" s="366"/>
      <c r="R131" s="366"/>
      <c r="S131" s="366"/>
    </row>
    <row r="132" spans="1:19">
      <c r="A132" s="121" t="str">
        <f t="shared" si="4"/>
        <v/>
      </c>
      <c r="B132" s="125" t="str">
        <f t="shared" si="6"/>
        <v/>
      </c>
      <c r="C132" s="123" t="str">
        <f t="shared" si="5"/>
        <v/>
      </c>
      <c r="D132" s="124" t="str">
        <f t="shared" si="7"/>
        <v/>
      </c>
      <c r="H132" s="109">
        <v>128</v>
      </c>
      <c r="I132" s="109" t="str">
        <f>_xlfn.XLOOKUP(H132,'Order Page'!S$13:S$941,'Order Page'!D$13:D$941,"")</f>
        <v/>
      </c>
      <c r="J132" s="109" t="str">
        <f>_xlfn.XLOOKUP(H132,'Order Page'!S$13:S$941,'Order Page'!U$13:U$941,"")</f>
        <v/>
      </c>
      <c r="K132" s="109" t="str">
        <f>_xlfn.XLOOKUP(H132,'Order Page'!S$13:S$941,'Order Page'!Q$13:Q$941,"")</f>
        <v/>
      </c>
      <c r="L132" s="109" t="str">
        <f>_xlfn.XLOOKUP(H132,'Order Page'!S$13:S$941,'Order Page'!C$13:C$941,"")</f>
        <v/>
      </c>
      <c r="N132" s="366"/>
      <c r="O132" s="366"/>
      <c r="P132" s="366"/>
      <c r="Q132" s="366"/>
      <c r="R132" s="366"/>
      <c r="S132" s="366"/>
    </row>
    <row r="133" spans="1:19">
      <c r="A133" s="121" t="str">
        <f t="shared" si="4"/>
        <v/>
      </c>
      <c r="B133" s="125" t="str">
        <f t="shared" si="6"/>
        <v/>
      </c>
      <c r="C133" s="123" t="str">
        <f t="shared" si="5"/>
        <v/>
      </c>
      <c r="D133" s="124" t="str">
        <f t="shared" si="7"/>
        <v/>
      </c>
      <c r="H133" s="109">
        <v>129</v>
      </c>
      <c r="I133" s="109" t="str">
        <f>_xlfn.XLOOKUP(H133,'Order Page'!S$13:S$941,'Order Page'!D$13:D$941,"")</f>
        <v/>
      </c>
      <c r="J133" s="109" t="str">
        <f>_xlfn.XLOOKUP(H133,'Order Page'!S$13:S$941,'Order Page'!U$13:U$941,"")</f>
        <v/>
      </c>
      <c r="K133" s="109" t="str">
        <f>_xlfn.XLOOKUP(H133,'Order Page'!S$13:S$941,'Order Page'!Q$13:Q$941,"")</f>
        <v/>
      </c>
      <c r="L133" s="109" t="str">
        <f>_xlfn.XLOOKUP(H133,'Order Page'!S$13:S$941,'Order Page'!C$13:C$941,"")</f>
        <v/>
      </c>
      <c r="N133" s="366"/>
      <c r="O133" s="366"/>
      <c r="P133" s="366"/>
      <c r="Q133" s="366"/>
      <c r="R133" s="366"/>
      <c r="S133" s="366"/>
    </row>
    <row r="134" spans="1:19">
      <c r="A134" s="121" t="str">
        <f t="shared" si="4"/>
        <v/>
      </c>
      <c r="B134" s="125" t="str">
        <f t="shared" si="6"/>
        <v/>
      </c>
      <c r="C134" s="123" t="str">
        <f t="shared" si="5"/>
        <v/>
      </c>
      <c r="D134" s="124" t="str">
        <f t="shared" si="7"/>
        <v/>
      </c>
      <c r="H134" s="109">
        <v>130</v>
      </c>
      <c r="I134" s="109" t="str">
        <f>_xlfn.XLOOKUP(H134,'Order Page'!S$13:S$941,'Order Page'!D$13:D$941,"")</f>
        <v/>
      </c>
      <c r="J134" s="109" t="str">
        <f>_xlfn.XLOOKUP(H134,'Order Page'!S$13:S$941,'Order Page'!U$13:U$941,"")</f>
        <v/>
      </c>
      <c r="K134" s="109" t="str">
        <f>_xlfn.XLOOKUP(H134,'Order Page'!S$13:S$941,'Order Page'!Q$13:Q$941,"")</f>
        <v/>
      </c>
      <c r="L134" s="109" t="str">
        <f>_xlfn.XLOOKUP(H134,'Order Page'!S$13:S$941,'Order Page'!C$13:C$941,"")</f>
        <v/>
      </c>
      <c r="N134" s="366"/>
      <c r="O134" s="366"/>
      <c r="P134" s="366"/>
      <c r="Q134" s="366"/>
      <c r="R134" s="366"/>
      <c r="S134" s="366"/>
    </row>
    <row r="135" spans="1:19">
      <c r="A135" s="121" t="str">
        <f t="shared" si="4"/>
        <v/>
      </c>
      <c r="B135" s="125" t="str">
        <f t="shared" si="6"/>
        <v/>
      </c>
      <c r="C135" s="123" t="str">
        <f t="shared" si="5"/>
        <v/>
      </c>
      <c r="D135" s="124" t="str">
        <f t="shared" si="7"/>
        <v/>
      </c>
      <c r="H135" s="109">
        <v>131</v>
      </c>
      <c r="I135" s="109" t="str">
        <f>_xlfn.XLOOKUP(H135,'Order Page'!S$13:S$941,'Order Page'!D$13:D$941,"")</f>
        <v/>
      </c>
      <c r="J135" s="109" t="str">
        <f>_xlfn.XLOOKUP(H135,'Order Page'!S$13:S$941,'Order Page'!U$13:U$941,"")</f>
        <v/>
      </c>
      <c r="K135" s="109" t="str">
        <f>_xlfn.XLOOKUP(H135,'Order Page'!S$13:S$941,'Order Page'!Q$13:Q$941,"")</f>
        <v/>
      </c>
      <c r="L135" s="109" t="str">
        <f>_xlfn.XLOOKUP(H135,'Order Page'!S$13:S$941,'Order Page'!C$13:C$941,"")</f>
        <v/>
      </c>
      <c r="N135" s="366"/>
      <c r="O135" s="366"/>
      <c r="P135" s="366"/>
      <c r="Q135" s="366"/>
      <c r="R135" s="366"/>
      <c r="S135" s="366"/>
    </row>
    <row r="136" spans="1:19">
      <c r="A136" s="121" t="str">
        <f t="shared" si="4"/>
        <v/>
      </c>
      <c r="B136" s="125" t="str">
        <f t="shared" si="6"/>
        <v/>
      </c>
      <c r="C136" s="123" t="str">
        <f t="shared" si="5"/>
        <v/>
      </c>
      <c r="D136" s="124" t="str">
        <f t="shared" si="7"/>
        <v/>
      </c>
      <c r="H136" s="109">
        <v>132</v>
      </c>
      <c r="I136" s="109" t="str">
        <f>_xlfn.XLOOKUP(H136,'Order Page'!S$13:S$941,'Order Page'!D$13:D$941,"")</f>
        <v/>
      </c>
      <c r="J136" s="109" t="str">
        <f>_xlfn.XLOOKUP(H136,'Order Page'!S$13:S$941,'Order Page'!U$13:U$941,"")</f>
        <v/>
      </c>
      <c r="K136" s="109" t="str">
        <f>_xlfn.XLOOKUP(H136,'Order Page'!S$13:S$941,'Order Page'!Q$13:Q$941,"")</f>
        <v/>
      </c>
      <c r="L136" s="109" t="str">
        <f>_xlfn.XLOOKUP(H136,'Order Page'!S$13:S$941,'Order Page'!C$13:C$941,"")</f>
        <v/>
      </c>
      <c r="N136" s="366"/>
      <c r="O136" s="366"/>
      <c r="P136" s="366"/>
      <c r="Q136" s="366"/>
      <c r="R136" s="366"/>
      <c r="S136" s="366"/>
    </row>
    <row r="137" spans="1:19">
      <c r="A137" s="121" t="str">
        <f t="shared" si="4"/>
        <v/>
      </c>
      <c r="B137" s="125" t="str">
        <f t="shared" si="6"/>
        <v/>
      </c>
      <c r="C137" s="123" t="str">
        <f t="shared" si="5"/>
        <v/>
      </c>
      <c r="D137" s="124" t="str">
        <f t="shared" si="7"/>
        <v/>
      </c>
      <c r="H137" s="109">
        <v>133</v>
      </c>
      <c r="I137" s="109" t="str">
        <f>_xlfn.XLOOKUP(H137,'Order Page'!S$13:S$941,'Order Page'!D$13:D$941,"")</f>
        <v/>
      </c>
      <c r="J137" s="109" t="str">
        <f>_xlfn.XLOOKUP(H137,'Order Page'!S$13:S$941,'Order Page'!U$13:U$941,"")</f>
        <v/>
      </c>
      <c r="K137" s="109" t="str">
        <f>_xlfn.XLOOKUP(H137,'Order Page'!S$13:S$941,'Order Page'!Q$13:Q$941,"")</f>
        <v/>
      </c>
      <c r="L137" s="109" t="str">
        <f>_xlfn.XLOOKUP(H137,'Order Page'!S$13:S$941,'Order Page'!C$13:C$941,"")</f>
        <v/>
      </c>
      <c r="N137" s="366"/>
      <c r="O137" s="366"/>
      <c r="P137" s="366"/>
      <c r="Q137" s="366"/>
      <c r="R137" s="366"/>
      <c r="S137" s="366"/>
    </row>
    <row r="138" spans="1:19">
      <c r="A138" s="121" t="str">
        <f t="shared" ref="A138:A164" si="8">IF(K138=0,"",IF(K138=K137,"",K138))</f>
        <v/>
      </c>
      <c r="B138" s="125" t="str">
        <f t="shared" si="6"/>
        <v/>
      </c>
      <c r="C138" s="123" t="str">
        <f t="shared" ref="C138:C164" si="9">IF(I138=I137,"",J138)</f>
        <v/>
      </c>
      <c r="D138" s="124" t="str">
        <f t="shared" si="7"/>
        <v/>
      </c>
      <c r="H138" s="109">
        <v>134</v>
      </c>
      <c r="I138" s="109" t="str">
        <f>_xlfn.XLOOKUP(H138,'Order Page'!S$13:S$941,'Order Page'!D$13:D$941,"")</f>
        <v/>
      </c>
      <c r="J138" s="109" t="str">
        <f>_xlfn.XLOOKUP(H138,'Order Page'!S$13:S$941,'Order Page'!U$13:U$941,"")</f>
        <v/>
      </c>
      <c r="K138" s="109" t="str">
        <f>_xlfn.XLOOKUP(H138,'Order Page'!S$13:S$941,'Order Page'!Q$13:Q$941,"")</f>
        <v/>
      </c>
      <c r="L138" s="109" t="str">
        <f>_xlfn.XLOOKUP(H138,'Order Page'!S$13:S$941,'Order Page'!C$13:C$941,"")</f>
        <v/>
      </c>
      <c r="N138" s="366"/>
      <c r="O138" s="366"/>
      <c r="P138" s="366"/>
      <c r="Q138" s="366"/>
      <c r="R138" s="366"/>
      <c r="S138" s="366"/>
    </row>
    <row r="139" spans="1:19">
      <c r="A139" s="121" t="str">
        <f t="shared" si="8"/>
        <v/>
      </c>
      <c r="B139" s="125" t="str">
        <f t="shared" ref="B139:B164" si="10">IF(I139=I138,"",I139)</f>
        <v/>
      </c>
      <c r="C139" s="123" t="str">
        <f t="shared" si="9"/>
        <v/>
      </c>
      <c r="D139" s="124" t="str">
        <f t="shared" ref="D139:D164" si="11">IF(I139=I138,"",L139)</f>
        <v/>
      </c>
      <c r="H139" s="109">
        <v>135</v>
      </c>
      <c r="I139" s="109" t="str">
        <f>_xlfn.XLOOKUP(H139,'Order Page'!S$13:S$941,'Order Page'!D$13:D$941,"")</f>
        <v/>
      </c>
      <c r="J139" s="109" t="str">
        <f>_xlfn.XLOOKUP(H139,'Order Page'!S$13:S$941,'Order Page'!U$13:U$941,"")</f>
        <v/>
      </c>
      <c r="K139" s="109" t="str">
        <f>_xlfn.XLOOKUP(H139,'Order Page'!S$13:S$941,'Order Page'!Q$13:Q$941,"")</f>
        <v/>
      </c>
      <c r="L139" s="109" t="str">
        <f>_xlfn.XLOOKUP(H139,'Order Page'!S$13:S$941,'Order Page'!C$13:C$941,"")</f>
        <v/>
      </c>
      <c r="N139" s="366"/>
      <c r="O139" s="366"/>
      <c r="P139" s="366"/>
      <c r="Q139" s="366"/>
      <c r="R139" s="366"/>
      <c r="S139" s="366"/>
    </row>
    <row r="140" spans="1:19">
      <c r="A140" s="121" t="str">
        <f t="shared" si="8"/>
        <v/>
      </c>
      <c r="B140" s="125" t="str">
        <f t="shared" si="10"/>
        <v/>
      </c>
      <c r="C140" s="123" t="str">
        <f t="shared" si="9"/>
        <v/>
      </c>
      <c r="D140" s="124" t="str">
        <f t="shared" si="11"/>
        <v/>
      </c>
      <c r="H140" s="109">
        <v>136</v>
      </c>
      <c r="I140" s="109" t="str">
        <f>_xlfn.XLOOKUP(H140,'Order Page'!S$13:S$941,'Order Page'!D$13:D$941,"")</f>
        <v/>
      </c>
      <c r="J140" s="109" t="str">
        <f>_xlfn.XLOOKUP(H140,'Order Page'!S$13:S$941,'Order Page'!U$13:U$941,"")</f>
        <v/>
      </c>
      <c r="K140" s="109" t="str">
        <f>_xlfn.XLOOKUP(H140,'Order Page'!S$13:S$941,'Order Page'!Q$13:Q$941,"")</f>
        <v/>
      </c>
      <c r="L140" s="109" t="str">
        <f>_xlfn.XLOOKUP(H140,'Order Page'!S$13:S$941,'Order Page'!C$13:C$941,"")</f>
        <v/>
      </c>
      <c r="N140" s="366"/>
      <c r="O140" s="366"/>
      <c r="P140" s="366"/>
      <c r="Q140" s="366"/>
      <c r="R140" s="366"/>
      <c r="S140" s="366"/>
    </row>
    <row r="141" spans="1:19">
      <c r="A141" s="121" t="str">
        <f t="shared" si="8"/>
        <v/>
      </c>
      <c r="B141" s="125" t="str">
        <f t="shared" si="10"/>
        <v/>
      </c>
      <c r="C141" s="123" t="str">
        <f t="shared" si="9"/>
        <v/>
      </c>
      <c r="D141" s="124" t="str">
        <f t="shared" si="11"/>
        <v/>
      </c>
      <c r="H141" s="109">
        <v>137</v>
      </c>
      <c r="I141" s="109" t="str">
        <f>_xlfn.XLOOKUP(H141,'Order Page'!S$13:S$941,'Order Page'!D$13:D$941,"")</f>
        <v/>
      </c>
      <c r="J141" s="109" t="str">
        <f>_xlfn.XLOOKUP(H141,'Order Page'!S$13:S$941,'Order Page'!U$13:U$941,"")</f>
        <v/>
      </c>
      <c r="K141" s="109" t="str">
        <f>_xlfn.XLOOKUP(H141,'Order Page'!S$13:S$941,'Order Page'!Q$13:Q$941,"")</f>
        <v/>
      </c>
      <c r="L141" s="109" t="str">
        <f>_xlfn.XLOOKUP(H141,'Order Page'!S$13:S$941,'Order Page'!C$13:C$941,"")</f>
        <v/>
      </c>
      <c r="N141" s="366"/>
      <c r="O141" s="366"/>
      <c r="P141" s="366"/>
      <c r="Q141" s="366"/>
      <c r="R141" s="366"/>
      <c r="S141" s="366"/>
    </row>
    <row r="142" spans="1:19">
      <c r="A142" s="121" t="str">
        <f t="shared" si="8"/>
        <v/>
      </c>
      <c r="B142" s="125" t="str">
        <f t="shared" si="10"/>
        <v/>
      </c>
      <c r="C142" s="123" t="str">
        <f t="shared" si="9"/>
        <v/>
      </c>
      <c r="D142" s="124" t="str">
        <f t="shared" si="11"/>
        <v/>
      </c>
      <c r="H142" s="109">
        <v>138</v>
      </c>
      <c r="I142" s="109" t="str">
        <f>_xlfn.XLOOKUP(H142,'Order Page'!S$13:S$941,'Order Page'!D$13:D$941,"")</f>
        <v/>
      </c>
      <c r="J142" s="109" t="str">
        <f>_xlfn.XLOOKUP(H142,'Order Page'!S$13:S$941,'Order Page'!U$13:U$941,"")</f>
        <v/>
      </c>
      <c r="K142" s="109" t="str">
        <f>_xlfn.XLOOKUP(H142,'Order Page'!S$13:S$941,'Order Page'!Q$13:Q$941,"")</f>
        <v/>
      </c>
      <c r="L142" s="109" t="str">
        <f>_xlfn.XLOOKUP(H142,'Order Page'!S$13:S$941,'Order Page'!C$13:C$941,"")</f>
        <v/>
      </c>
      <c r="N142" s="366"/>
      <c r="O142" s="366"/>
      <c r="P142" s="366"/>
      <c r="Q142" s="366"/>
      <c r="R142" s="366"/>
      <c r="S142" s="366"/>
    </row>
    <row r="143" spans="1:19">
      <c r="A143" s="121" t="str">
        <f t="shared" si="8"/>
        <v/>
      </c>
      <c r="B143" s="125" t="str">
        <f t="shared" si="10"/>
        <v/>
      </c>
      <c r="C143" s="123" t="str">
        <f t="shared" si="9"/>
        <v/>
      </c>
      <c r="D143" s="124" t="str">
        <f t="shared" si="11"/>
        <v/>
      </c>
      <c r="H143" s="109">
        <v>139</v>
      </c>
      <c r="I143" s="109" t="str">
        <f>_xlfn.XLOOKUP(H143,'Order Page'!S$13:S$941,'Order Page'!D$13:D$941,"")</f>
        <v/>
      </c>
      <c r="J143" s="109" t="str">
        <f>_xlfn.XLOOKUP(H143,'Order Page'!S$13:S$941,'Order Page'!U$13:U$941,"")</f>
        <v/>
      </c>
      <c r="K143" s="109" t="str">
        <f>_xlfn.XLOOKUP(H143,'Order Page'!S$13:S$941,'Order Page'!Q$13:Q$941,"")</f>
        <v/>
      </c>
      <c r="L143" s="109" t="str">
        <f>_xlfn.XLOOKUP(H143,'Order Page'!S$13:S$941,'Order Page'!C$13:C$941,"")</f>
        <v/>
      </c>
      <c r="N143" s="366"/>
      <c r="O143" s="366"/>
      <c r="P143" s="366"/>
      <c r="Q143" s="366"/>
      <c r="R143" s="366"/>
      <c r="S143" s="366"/>
    </row>
    <row r="144" spans="1:19">
      <c r="A144" s="121" t="str">
        <f t="shared" si="8"/>
        <v/>
      </c>
      <c r="B144" s="125" t="str">
        <f t="shared" si="10"/>
        <v/>
      </c>
      <c r="C144" s="123" t="str">
        <f t="shared" si="9"/>
        <v/>
      </c>
      <c r="D144" s="124" t="str">
        <f t="shared" si="11"/>
        <v/>
      </c>
      <c r="H144" s="109">
        <v>140</v>
      </c>
      <c r="I144" s="109" t="str">
        <f>_xlfn.XLOOKUP(H144,'Order Page'!S$13:S$941,'Order Page'!D$13:D$941,"")</f>
        <v/>
      </c>
      <c r="J144" s="109" t="str">
        <f>_xlfn.XLOOKUP(H144,'Order Page'!S$13:S$941,'Order Page'!U$13:U$941,"")</f>
        <v/>
      </c>
      <c r="K144" s="109" t="str">
        <f>_xlfn.XLOOKUP(H144,'Order Page'!S$13:S$941,'Order Page'!Q$13:Q$941,"")</f>
        <v/>
      </c>
      <c r="L144" s="109" t="str">
        <f>_xlfn.XLOOKUP(H144,'Order Page'!S$13:S$941,'Order Page'!C$13:C$941,"")</f>
        <v/>
      </c>
      <c r="N144" s="366"/>
      <c r="O144" s="366"/>
      <c r="P144" s="366"/>
      <c r="Q144" s="366"/>
      <c r="R144" s="366"/>
      <c r="S144" s="366"/>
    </row>
    <row r="145" spans="1:19">
      <c r="A145" s="121" t="str">
        <f t="shared" si="8"/>
        <v/>
      </c>
      <c r="B145" s="125" t="str">
        <f t="shared" si="10"/>
        <v/>
      </c>
      <c r="C145" s="123" t="str">
        <f t="shared" si="9"/>
        <v/>
      </c>
      <c r="D145" s="124" t="str">
        <f t="shared" si="11"/>
        <v/>
      </c>
      <c r="H145" s="109">
        <v>141</v>
      </c>
      <c r="I145" s="109" t="str">
        <f>_xlfn.XLOOKUP(H145,'Order Page'!S$13:S$941,'Order Page'!D$13:D$941,"")</f>
        <v/>
      </c>
      <c r="J145" s="109" t="str">
        <f>_xlfn.XLOOKUP(H145,'Order Page'!S$13:S$941,'Order Page'!U$13:U$941,"")</f>
        <v/>
      </c>
      <c r="K145" s="109" t="str">
        <f>_xlfn.XLOOKUP(H145,'Order Page'!S$13:S$941,'Order Page'!Q$13:Q$941,"")</f>
        <v/>
      </c>
      <c r="L145" s="109" t="str">
        <f>_xlfn.XLOOKUP(H145,'Order Page'!S$13:S$941,'Order Page'!C$13:C$941,"")</f>
        <v/>
      </c>
      <c r="N145" s="366"/>
      <c r="O145" s="366"/>
      <c r="P145" s="366"/>
      <c r="Q145" s="366"/>
      <c r="R145" s="366"/>
      <c r="S145" s="366"/>
    </row>
    <row r="146" spans="1:19">
      <c r="A146" s="121" t="str">
        <f t="shared" si="8"/>
        <v/>
      </c>
      <c r="B146" s="125" t="str">
        <f t="shared" si="10"/>
        <v/>
      </c>
      <c r="C146" s="123" t="str">
        <f t="shared" si="9"/>
        <v/>
      </c>
      <c r="D146" s="124" t="str">
        <f t="shared" si="11"/>
        <v/>
      </c>
      <c r="H146" s="109">
        <v>142</v>
      </c>
      <c r="I146" s="109" t="str">
        <f>_xlfn.XLOOKUP(H146,'Order Page'!S$13:S$941,'Order Page'!D$13:D$941,"")</f>
        <v/>
      </c>
      <c r="J146" s="109" t="str">
        <f>_xlfn.XLOOKUP(H146,'Order Page'!S$13:S$941,'Order Page'!U$13:U$941,"")</f>
        <v/>
      </c>
      <c r="K146" s="109" t="str">
        <f>_xlfn.XLOOKUP(H146,'Order Page'!S$13:S$941,'Order Page'!Q$13:Q$941,"")</f>
        <v/>
      </c>
      <c r="L146" s="109" t="str">
        <f>_xlfn.XLOOKUP(H146,'Order Page'!S$13:S$941,'Order Page'!C$13:C$941,"")</f>
        <v/>
      </c>
      <c r="N146" s="366"/>
      <c r="O146" s="366"/>
      <c r="P146" s="366"/>
      <c r="Q146" s="366"/>
      <c r="R146" s="366"/>
      <c r="S146" s="366"/>
    </row>
    <row r="147" spans="1:19">
      <c r="A147" s="121" t="str">
        <f t="shared" si="8"/>
        <v/>
      </c>
      <c r="B147" s="125" t="str">
        <f t="shared" si="10"/>
        <v/>
      </c>
      <c r="C147" s="123" t="str">
        <f t="shared" si="9"/>
        <v/>
      </c>
      <c r="D147" s="124" t="str">
        <f t="shared" si="11"/>
        <v/>
      </c>
      <c r="H147" s="109">
        <v>143</v>
      </c>
      <c r="I147" s="109" t="str">
        <f>_xlfn.XLOOKUP(H147,'Order Page'!S$13:S$941,'Order Page'!D$13:D$941,"")</f>
        <v/>
      </c>
      <c r="J147" s="109" t="str">
        <f>_xlfn.XLOOKUP(H147,'Order Page'!S$13:S$941,'Order Page'!U$13:U$941,"")</f>
        <v/>
      </c>
      <c r="K147" s="109" t="str">
        <f>_xlfn.XLOOKUP(H147,'Order Page'!S$13:S$941,'Order Page'!Q$13:Q$941,"")</f>
        <v/>
      </c>
      <c r="L147" s="109" t="str">
        <f>_xlfn.XLOOKUP(H147,'Order Page'!S$13:S$941,'Order Page'!C$13:C$941,"")</f>
        <v/>
      </c>
      <c r="N147" s="366"/>
      <c r="O147" s="366"/>
      <c r="P147" s="366"/>
      <c r="Q147" s="366"/>
      <c r="R147" s="366"/>
      <c r="S147" s="366"/>
    </row>
    <row r="148" spans="1:19">
      <c r="A148" s="121" t="str">
        <f t="shared" si="8"/>
        <v/>
      </c>
      <c r="B148" s="125" t="str">
        <f t="shared" si="10"/>
        <v/>
      </c>
      <c r="C148" s="123" t="str">
        <f t="shared" si="9"/>
        <v/>
      </c>
      <c r="D148" s="124" t="str">
        <f t="shared" si="11"/>
        <v/>
      </c>
      <c r="H148" s="109">
        <v>144</v>
      </c>
      <c r="I148" s="109" t="str">
        <f>_xlfn.XLOOKUP(H148,'Order Page'!S$13:S$941,'Order Page'!D$13:D$941,"")</f>
        <v/>
      </c>
      <c r="J148" s="109" t="str">
        <f>_xlfn.XLOOKUP(H148,'Order Page'!S$13:S$941,'Order Page'!U$13:U$941,"")</f>
        <v/>
      </c>
      <c r="K148" s="109" t="str">
        <f>_xlfn.XLOOKUP(H148,'Order Page'!S$13:S$941,'Order Page'!Q$13:Q$941,"")</f>
        <v/>
      </c>
      <c r="L148" s="109" t="str">
        <f>_xlfn.XLOOKUP(H148,'Order Page'!S$13:S$941,'Order Page'!C$13:C$941,"")</f>
        <v/>
      </c>
      <c r="N148" s="366"/>
      <c r="O148" s="366"/>
      <c r="P148" s="366"/>
      <c r="Q148" s="366"/>
      <c r="R148" s="366"/>
      <c r="S148" s="366"/>
    </row>
    <row r="149" spans="1:19">
      <c r="A149" s="121" t="str">
        <f t="shared" si="8"/>
        <v/>
      </c>
      <c r="B149" s="125" t="str">
        <f t="shared" si="10"/>
        <v/>
      </c>
      <c r="C149" s="123" t="str">
        <f t="shared" si="9"/>
        <v/>
      </c>
      <c r="D149" s="124" t="str">
        <f t="shared" si="11"/>
        <v/>
      </c>
      <c r="H149" s="109">
        <v>145</v>
      </c>
      <c r="I149" s="109" t="str">
        <f>_xlfn.XLOOKUP(H149,'Order Page'!S$13:S$941,'Order Page'!D$13:D$941,"")</f>
        <v/>
      </c>
      <c r="J149" s="109" t="str">
        <f>_xlfn.XLOOKUP(H149,'Order Page'!S$13:S$941,'Order Page'!U$13:U$941,"")</f>
        <v/>
      </c>
      <c r="K149" s="109" t="str">
        <f>_xlfn.XLOOKUP(H149,'Order Page'!S$13:S$941,'Order Page'!Q$13:Q$941,"")</f>
        <v/>
      </c>
      <c r="L149" s="109" t="str">
        <f>_xlfn.XLOOKUP(H149,'Order Page'!S$13:S$941,'Order Page'!C$13:C$941,"")</f>
        <v/>
      </c>
      <c r="N149" s="366"/>
      <c r="O149" s="366"/>
      <c r="P149" s="366"/>
      <c r="Q149" s="366"/>
      <c r="R149" s="366"/>
      <c r="S149" s="366"/>
    </row>
    <row r="150" spans="1:19">
      <c r="A150" s="121" t="str">
        <f t="shared" si="8"/>
        <v/>
      </c>
      <c r="B150" s="125" t="str">
        <f t="shared" si="10"/>
        <v/>
      </c>
      <c r="C150" s="123" t="str">
        <f t="shared" si="9"/>
        <v/>
      </c>
      <c r="D150" s="124" t="str">
        <f t="shared" si="11"/>
        <v/>
      </c>
      <c r="H150" s="109">
        <v>146</v>
      </c>
      <c r="I150" s="109" t="str">
        <f>_xlfn.XLOOKUP(H150,'Order Page'!S$13:S$941,'Order Page'!D$13:D$941,"")</f>
        <v/>
      </c>
      <c r="J150" s="109" t="str">
        <f>_xlfn.XLOOKUP(H150,'Order Page'!S$13:S$941,'Order Page'!U$13:U$941,"")</f>
        <v/>
      </c>
      <c r="K150" s="109" t="str">
        <f>_xlfn.XLOOKUP(H150,'Order Page'!S$13:S$941,'Order Page'!Q$13:Q$941,"")</f>
        <v/>
      </c>
      <c r="L150" s="109" t="str">
        <f>_xlfn.XLOOKUP(H150,'Order Page'!S$13:S$941,'Order Page'!C$13:C$941,"")</f>
        <v/>
      </c>
      <c r="N150" s="366"/>
      <c r="O150" s="366"/>
      <c r="P150" s="366"/>
      <c r="Q150" s="366"/>
      <c r="R150" s="366"/>
      <c r="S150" s="366"/>
    </row>
    <row r="151" spans="1:19">
      <c r="A151" s="121" t="str">
        <f t="shared" si="8"/>
        <v/>
      </c>
      <c r="B151" s="125" t="str">
        <f t="shared" si="10"/>
        <v/>
      </c>
      <c r="C151" s="123" t="str">
        <f t="shared" si="9"/>
        <v/>
      </c>
      <c r="D151" s="124" t="str">
        <f t="shared" si="11"/>
        <v/>
      </c>
      <c r="H151" s="109">
        <v>147</v>
      </c>
      <c r="I151" s="109" t="str">
        <f>_xlfn.XLOOKUP(H151,'Order Page'!S$13:S$941,'Order Page'!D$13:D$941,"")</f>
        <v/>
      </c>
      <c r="J151" s="109" t="str">
        <f>_xlfn.XLOOKUP(H151,'Order Page'!S$13:S$941,'Order Page'!U$13:U$941,"")</f>
        <v/>
      </c>
      <c r="K151" s="109" t="str">
        <f>_xlfn.XLOOKUP(H151,'Order Page'!S$13:S$941,'Order Page'!Q$13:Q$941,"")</f>
        <v/>
      </c>
      <c r="L151" s="109" t="str">
        <f>_xlfn.XLOOKUP(H151,'Order Page'!S$13:S$941,'Order Page'!C$13:C$941,"")</f>
        <v/>
      </c>
      <c r="N151" s="366"/>
      <c r="O151" s="366"/>
      <c r="P151" s="366"/>
      <c r="Q151" s="366"/>
      <c r="R151" s="366"/>
      <c r="S151" s="366"/>
    </row>
    <row r="152" spans="1:19">
      <c r="A152" s="121" t="str">
        <f t="shared" si="8"/>
        <v/>
      </c>
      <c r="B152" s="125" t="str">
        <f t="shared" si="10"/>
        <v/>
      </c>
      <c r="C152" s="123" t="str">
        <f t="shared" si="9"/>
        <v/>
      </c>
      <c r="D152" s="124" t="str">
        <f t="shared" si="11"/>
        <v/>
      </c>
      <c r="H152" s="109">
        <v>148</v>
      </c>
      <c r="I152" s="109" t="str">
        <f>_xlfn.XLOOKUP(H152,'Order Page'!S$13:S$941,'Order Page'!D$13:D$941,"")</f>
        <v/>
      </c>
      <c r="J152" s="109" t="str">
        <f>_xlfn.XLOOKUP(H152,'Order Page'!S$13:S$941,'Order Page'!U$13:U$941,"")</f>
        <v/>
      </c>
      <c r="K152" s="109" t="str">
        <f>_xlfn.XLOOKUP(H152,'Order Page'!S$13:S$941,'Order Page'!Q$13:Q$941,"")</f>
        <v/>
      </c>
      <c r="L152" s="109" t="str">
        <f>_xlfn.XLOOKUP(H152,'Order Page'!S$13:S$941,'Order Page'!C$13:C$941,"")</f>
        <v/>
      </c>
      <c r="N152" s="366"/>
      <c r="O152" s="366"/>
      <c r="P152" s="366"/>
      <c r="Q152" s="366"/>
      <c r="R152" s="366"/>
      <c r="S152" s="366"/>
    </row>
    <row r="153" spans="1:19">
      <c r="A153" s="121" t="str">
        <f t="shared" si="8"/>
        <v/>
      </c>
      <c r="B153" s="125" t="str">
        <f t="shared" si="10"/>
        <v/>
      </c>
      <c r="C153" s="123" t="str">
        <f t="shared" si="9"/>
        <v/>
      </c>
      <c r="D153" s="124" t="str">
        <f t="shared" si="11"/>
        <v/>
      </c>
      <c r="H153" s="109">
        <v>149</v>
      </c>
      <c r="I153" s="109" t="str">
        <f>_xlfn.XLOOKUP(H153,'Order Page'!S$13:S$941,'Order Page'!D$13:D$941,"")</f>
        <v/>
      </c>
      <c r="J153" s="109" t="str">
        <f>_xlfn.XLOOKUP(H153,'Order Page'!S$13:S$941,'Order Page'!U$13:U$941,"")</f>
        <v/>
      </c>
      <c r="K153" s="109" t="str">
        <f>_xlfn.XLOOKUP(H153,'Order Page'!S$13:S$941,'Order Page'!Q$13:Q$941,"")</f>
        <v/>
      </c>
      <c r="L153" s="109" t="str">
        <f>_xlfn.XLOOKUP(H153,'Order Page'!S$13:S$941,'Order Page'!C$13:C$941,"")</f>
        <v/>
      </c>
      <c r="N153" s="366"/>
      <c r="O153" s="366"/>
      <c r="P153" s="366"/>
      <c r="Q153" s="366"/>
      <c r="R153" s="366"/>
      <c r="S153" s="366"/>
    </row>
    <row r="154" spans="1:19">
      <c r="A154" s="121" t="str">
        <f t="shared" si="8"/>
        <v/>
      </c>
      <c r="B154" s="125" t="str">
        <f t="shared" si="10"/>
        <v/>
      </c>
      <c r="C154" s="123" t="str">
        <f t="shared" si="9"/>
        <v/>
      </c>
      <c r="D154" s="126" t="str">
        <f t="shared" si="11"/>
        <v/>
      </c>
      <c r="H154" s="109">
        <v>150</v>
      </c>
      <c r="I154" s="109" t="str">
        <f>_xlfn.XLOOKUP(H154,'Order Page'!S$13:S$941,'Order Page'!D$13:D$941,"")</f>
        <v/>
      </c>
      <c r="J154" s="109" t="str">
        <f>_xlfn.XLOOKUP(H154,'Order Page'!S$13:S$941,'Order Page'!U$13:U$941,"")</f>
        <v/>
      </c>
      <c r="K154" s="109" t="str">
        <f>_xlfn.XLOOKUP(H154,'Order Page'!S$13:S$941,'Order Page'!Q$13:Q$941,"")</f>
        <v/>
      </c>
      <c r="L154" s="109" t="str">
        <f>_xlfn.XLOOKUP(H154,'Order Page'!S$13:S$941,'Order Page'!C$13:C$941,"")</f>
        <v/>
      </c>
      <c r="N154" s="366"/>
      <c r="O154" s="366"/>
      <c r="P154" s="366"/>
      <c r="Q154" s="366"/>
      <c r="R154" s="366"/>
      <c r="S154" s="366"/>
    </row>
    <row r="155" spans="1:19">
      <c r="A155" s="121" t="str">
        <f t="shared" si="8"/>
        <v/>
      </c>
      <c r="B155" s="125" t="str">
        <f t="shared" si="10"/>
        <v/>
      </c>
      <c r="C155" s="123" t="str">
        <f t="shared" si="9"/>
        <v/>
      </c>
      <c r="D155" s="126" t="str">
        <f t="shared" si="11"/>
        <v/>
      </c>
      <c r="H155" s="109">
        <v>151</v>
      </c>
      <c r="I155" s="109" t="str">
        <f>_xlfn.XLOOKUP(H155,'Order Page'!S$13:S$941,'Order Page'!D$13:D$941,"")</f>
        <v/>
      </c>
      <c r="J155" s="109" t="str">
        <f>_xlfn.XLOOKUP(H155,'Order Page'!S$13:S$941,'Order Page'!U$13:U$941,"")</f>
        <v/>
      </c>
      <c r="K155" s="109" t="str">
        <f>_xlfn.XLOOKUP(H155,'Order Page'!S$13:S$941,'Order Page'!Q$13:Q$941,"")</f>
        <v/>
      </c>
      <c r="L155" s="109" t="str">
        <f>_xlfn.XLOOKUP(H155,'Order Page'!S$13:S$941,'Order Page'!C$13:C$941,"")</f>
        <v/>
      </c>
      <c r="N155" s="366"/>
      <c r="O155" s="366"/>
      <c r="P155" s="366"/>
      <c r="Q155" s="366"/>
      <c r="R155" s="366"/>
      <c r="S155" s="366"/>
    </row>
    <row r="156" spans="1:19">
      <c r="A156" s="121" t="str">
        <f t="shared" si="8"/>
        <v/>
      </c>
      <c r="B156" s="125" t="str">
        <f t="shared" si="10"/>
        <v/>
      </c>
      <c r="C156" s="123" t="str">
        <f t="shared" si="9"/>
        <v/>
      </c>
      <c r="D156" s="126" t="str">
        <f t="shared" si="11"/>
        <v/>
      </c>
      <c r="H156" s="109">
        <v>152</v>
      </c>
      <c r="I156" s="109" t="str">
        <f>_xlfn.XLOOKUP(H156,'Order Page'!S$13:S$941,'Order Page'!D$13:D$941,"")</f>
        <v/>
      </c>
      <c r="J156" s="109" t="str">
        <f>_xlfn.XLOOKUP(H156,'Order Page'!S$13:S$941,'Order Page'!U$13:U$941,"")</f>
        <v/>
      </c>
      <c r="K156" s="109" t="str">
        <f>_xlfn.XLOOKUP(H156,'Order Page'!S$13:S$941,'Order Page'!Q$13:Q$941,"")</f>
        <v/>
      </c>
      <c r="L156" s="109" t="str">
        <f>_xlfn.XLOOKUP(H156,'Order Page'!S$13:S$941,'Order Page'!C$13:C$941,"")</f>
        <v/>
      </c>
      <c r="N156" s="366"/>
      <c r="O156" s="366"/>
      <c r="P156" s="366"/>
      <c r="Q156" s="366"/>
      <c r="R156" s="366"/>
      <c r="S156" s="366"/>
    </row>
    <row r="157" spans="1:19">
      <c r="A157" s="121" t="str">
        <f t="shared" si="8"/>
        <v/>
      </c>
      <c r="B157" s="125" t="str">
        <f t="shared" si="10"/>
        <v/>
      </c>
      <c r="C157" s="123" t="str">
        <f t="shared" si="9"/>
        <v/>
      </c>
      <c r="D157" s="126" t="str">
        <f t="shared" si="11"/>
        <v/>
      </c>
      <c r="H157" s="109">
        <v>153</v>
      </c>
      <c r="I157" s="109" t="str">
        <f>_xlfn.XLOOKUP(H157,'Order Page'!S$13:S$941,'Order Page'!D$13:D$941,"")</f>
        <v/>
      </c>
      <c r="J157" s="109" t="str">
        <f>_xlfn.XLOOKUP(H157,'Order Page'!S$13:S$941,'Order Page'!U$13:U$941,"")</f>
        <v/>
      </c>
      <c r="K157" s="109" t="str">
        <f>_xlfn.XLOOKUP(H157,'Order Page'!S$13:S$941,'Order Page'!Q$13:Q$941,"")</f>
        <v/>
      </c>
      <c r="L157" s="109" t="str">
        <f>_xlfn.XLOOKUP(H157,'Order Page'!S$13:S$941,'Order Page'!C$13:C$941,"")</f>
        <v/>
      </c>
      <c r="N157" s="366"/>
      <c r="O157" s="366"/>
      <c r="P157" s="366"/>
      <c r="Q157" s="366"/>
      <c r="R157" s="366"/>
      <c r="S157" s="366"/>
    </row>
    <row r="158" spans="1:19">
      <c r="A158" s="121" t="str">
        <f t="shared" si="8"/>
        <v/>
      </c>
      <c r="B158" s="125" t="str">
        <f t="shared" si="10"/>
        <v/>
      </c>
      <c r="C158" s="123" t="str">
        <f t="shared" si="9"/>
        <v/>
      </c>
      <c r="D158" s="126" t="str">
        <f t="shared" si="11"/>
        <v/>
      </c>
      <c r="H158" s="109">
        <v>154</v>
      </c>
      <c r="I158" s="109" t="str">
        <f>_xlfn.XLOOKUP(H158,'Order Page'!S$13:S$941,'Order Page'!D$13:D$941,"")</f>
        <v/>
      </c>
      <c r="J158" s="109" t="str">
        <f>_xlfn.XLOOKUP(H158,'Order Page'!S$13:S$941,'Order Page'!U$13:U$941,"")</f>
        <v/>
      </c>
      <c r="K158" s="109" t="str">
        <f>_xlfn.XLOOKUP(H158,'Order Page'!S$13:S$941,'Order Page'!Q$13:Q$941,"")</f>
        <v/>
      </c>
      <c r="L158" s="109" t="str">
        <f>_xlfn.XLOOKUP(H158,'Order Page'!S$13:S$941,'Order Page'!C$13:C$941,"")</f>
        <v/>
      </c>
      <c r="N158" s="366"/>
      <c r="O158" s="366"/>
      <c r="P158" s="366"/>
      <c r="Q158" s="366"/>
      <c r="R158" s="366"/>
      <c r="S158" s="366"/>
    </row>
    <row r="159" spans="1:19">
      <c r="A159" s="121" t="str">
        <f t="shared" si="8"/>
        <v/>
      </c>
      <c r="B159" s="125" t="str">
        <f t="shared" si="10"/>
        <v/>
      </c>
      <c r="C159" s="123" t="str">
        <f t="shared" si="9"/>
        <v/>
      </c>
      <c r="D159" s="126" t="str">
        <f t="shared" si="11"/>
        <v/>
      </c>
      <c r="H159" s="109">
        <v>155</v>
      </c>
      <c r="I159" s="109" t="str">
        <f>_xlfn.XLOOKUP(H159,'Order Page'!S$13:S$941,'Order Page'!D$13:D$941,"")</f>
        <v/>
      </c>
      <c r="J159" s="109" t="str">
        <f>_xlfn.XLOOKUP(H159,'Order Page'!S$13:S$941,'Order Page'!U$13:U$941,"")</f>
        <v/>
      </c>
      <c r="K159" s="109" t="str">
        <f>_xlfn.XLOOKUP(H159,'Order Page'!S$13:S$941,'Order Page'!Q$13:Q$941,"")</f>
        <v/>
      </c>
      <c r="L159" s="109" t="str">
        <f>_xlfn.XLOOKUP(H159,'Order Page'!S$13:S$941,'Order Page'!C$13:C$941,"")</f>
        <v/>
      </c>
      <c r="N159" s="366"/>
      <c r="O159" s="366"/>
      <c r="P159" s="366"/>
      <c r="Q159" s="366"/>
      <c r="R159" s="366"/>
      <c r="S159" s="366"/>
    </row>
    <row r="160" spans="1:19">
      <c r="A160" s="121" t="str">
        <f t="shared" si="8"/>
        <v/>
      </c>
      <c r="B160" s="125" t="str">
        <f t="shared" si="10"/>
        <v/>
      </c>
      <c r="C160" s="123" t="str">
        <f t="shared" si="9"/>
        <v/>
      </c>
      <c r="D160" s="126" t="str">
        <f t="shared" si="11"/>
        <v/>
      </c>
      <c r="H160" s="109">
        <v>156</v>
      </c>
      <c r="I160" s="109" t="str">
        <f>_xlfn.XLOOKUP(H160,'Order Page'!S$13:S$941,'Order Page'!D$13:D$941,"")</f>
        <v/>
      </c>
      <c r="J160" s="109" t="str">
        <f>_xlfn.XLOOKUP(H160,'Order Page'!S$13:S$941,'Order Page'!U$13:U$941,"")</f>
        <v/>
      </c>
      <c r="K160" s="109" t="str">
        <f>_xlfn.XLOOKUP(H160,'Order Page'!S$13:S$941,'Order Page'!Q$13:Q$941,"")</f>
        <v/>
      </c>
      <c r="L160" s="109" t="str">
        <f>_xlfn.XLOOKUP(H160,'Order Page'!S$13:S$941,'Order Page'!C$13:C$941,"")</f>
        <v/>
      </c>
      <c r="N160" s="366"/>
      <c r="O160" s="366"/>
      <c r="P160" s="366"/>
      <c r="Q160" s="366"/>
      <c r="R160" s="366"/>
      <c r="S160" s="366"/>
    </row>
    <row r="161" spans="1:19">
      <c r="A161" s="121" t="str">
        <f t="shared" si="8"/>
        <v/>
      </c>
      <c r="B161" s="125" t="str">
        <f t="shared" si="10"/>
        <v/>
      </c>
      <c r="C161" s="123" t="str">
        <f t="shared" si="9"/>
        <v/>
      </c>
      <c r="D161" s="126" t="str">
        <f t="shared" si="11"/>
        <v/>
      </c>
      <c r="H161" s="109">
        <v>157</v>
      </c>
      <c r="I161" s="109" t="str">
        <f>_xlfn.XLOOKUP(H161,'Order Page'!S$13:S$941,'Order Page'!D$13:D$941,"")</f>
        <v/>
      </c>
      <c r="J161" s="109" t="str">
        <f>_xlfn.XLOOKUP(H161,'Order Page'!S$13:S$941,'Order Page'!U$13:U$941,"")</f>
        <v/>
      </c>
      <c r="K161" s="109" t="str">
        <f>_xlfn.XLOOKUP(H161,'Order Page'!S$13:S$941,'Order Page'!Q$13:Q$941,"")</f>
        <v/>
      </c>
      <c r="L161" s="109" t="str">
        <f>_xlfn.XLOOKUP(H161,'Order Page'!S$13:S$941,'Order Page'!C$13:C$941,"")</f>
        <v/>
      </c>
      <c r="N161" s="366"/>
      <c r="O161" s="366"/>
      <c r="P161" s="366"/>
      <c r="Q161" s="366"/>
      <c r="R161" s="366"/>
      <c r="S161" s="366"/>
    </row>
    <row r="162" spans="1:19">
      <c r="A162" s="121" t="str">
        <f t="shared" si="8"/>
        <v/>
      </c>
      <c r="B162" s="125" t="str">
        <f t="shared" si="10"/>
        <v/>
      </c>
      <c r="C162" s="123" t="str">
        <f t="shared" si="9"/>
        <v/>
      </c>
      <c r="D162" s="126" t="str">
        <f t="shared" si="11"/>
        <v/>
      </c>
      <c r="H162" s="109">
        <v>158</v>
      </c>
      <c r="I162" s="109" t="str">
        <f>_xlfn.XLOOKUP(H162,'Order Page'!S$13:S$941,'Order Page'!D$13:D$941,"")</f>
        <v/>
      </c>
      <c r="J162" s="109" t="str">
        <f>_xlfn.XLOOKUP(H162,'Order Page'!S$13:S$941,'Order Page'!U$13:U$941,"")</f>
        <v/>
      </c>
      <c r="K162" s="109" t="str">
        <f>_xlfn.XLOOKUP(H162,'Order Page'!S$13:S$941,'Order Page'!Q$13:Q$941,"")</f>
        <v/>
      </c>
      <c r="L162" s="109" t="str">
        <f>_xlfn.XLOOKUP(H162,'Order Page'!S$13:S$941,'Order Page'!C$13:C$941,"")</f>
        <v/>
      </c>
      <c r="N162" s="366"/>
      <c r="O162" s="366"/>
      <c r="P162" s="366"/>
      <c r="Q162" s="366"/>
      <c r="R162" s="366"/>
      <c r="S162" s="366"/>
    </row>
    <row r="163" spans="1:19">
      <c r="A163" s="121" t="str">
        <f t="shared" si="8"/>
        <v/>
      </c>
      <c r="B163" s="125" t="str">
        <f t="shared" si="10"/>
        <v/>
      </c>
      <c r="C163" s="123" t="str">
        <f t="shared" si="9"/>
        <v/>
      </c>
      <c r="D163" s="126" t="str">
        <f t="shared" si="11"/>
        <v/>
      </c>
      <c r="H163" s="109">
        <v>159</v>
      </c>
      <c r="I163" s="109" t="str">
        <f>_xlfn.XLOOKUP(H163,'Order Page'!S$13:S$941,'Order Page'!D$13:D$941,"")</f>
        <v/>
      </c>
      <c r="J163" s="109" t="str">
        <f>_xlfn.XLOOKUP(H163,'Order Page'!S$13:S$941,'Order Page'!U$13:U$941,"")</f>
        <v/>
      </c>
      <c r="K163" s="109" t="str">
        <f>_xlfn.XLOOKUP(H163,'Order Page'!S$13:S$941,'Order Page'!Q$13:Q$941,"")</f>
        <v/>
      </c>
      <c r="L163" s="109" t="str">
        <f>_xlfn.XLOOKUP(H163,'Order Page'!S$13:S$941,'Order Page'!C$13:C$941,"")</f>
        <v/>
      </c>
      <c r="N163" s="366"/>
      <c r="O163" s="366"/>
      <c r="P163" s="366"/>
      <c r="Q163" s="366"/>
      <c r="R163" s="366"/>
      <c r="S163" s="366"/>
    </row>
    <row r="164" spans="1:19">
      <c r="A164" s="121" t="str">
        <f t="shared" si="8"/>
        <v/>
      </c>
      <c r="B164" s="125" t="str">
        <f t="shared" si="10"/>
        <v/>
      </c>
      <c r="C164" s="123" t="str">
        <f t="shared" si="9"/>
        <v/>
      </c>
      <c r="D164" s="126" t="str">
        <f t="shared" si="11"/>
        <v/>
      </c>
      <c r="H164" s="109">
        <v>160</v>
      </c>
      <c r="I164" s="109" t="str">
        <f>_xlfn.XLOOKUP(H164,'Order Page'!S$13:S$941,'Order Page'!D$13:D$941,"")</f>
        <v/>
      </c>
      <c r="J164" s="109" t="str">
        <f>_xlfn.XLOOKUP(H164,'Order Page'!S$13:S$941,'Order Page'!U$13:U$941,"")</f>
        <v/>
      </c>
      <c r="K164" s="109" t="str">
        <f>_xlfn.XLOOKUP(H164,'Order Page'!S$13:S$941,'Order Page'!Q$13:Q$941,"")</f>
        <v/>
      </c>
      <c r="L164" s="109" t="str">
        <f>_xlfn.XLOOKUP(H164,'Order Page'!S$13:S$941,'Order Page'!C$13:C$941,"")</f>
        <v/>
      </c>
      <c r="N164" s="366"/>
      <c r="O164" s="366"/>
      <c r="P164" s="366"/>
      <c r="Q164" s="366"/>
      <c r="R164" s="366"/>
      <c r="S164" s="366"/>
    </row>
    <row r="165" spans="1:19">
      <c r="A165" s="121"/>
      <c r="B165" s="125"/>
      <c r="C165" s="123"/>
      <c r="D165" s="126"/>
    </row>
    <row r="166" spans="1:19">
      <c r="A166" s="110"/>
      <c r="B166" s="110"/>
      <c r="C166" s="110"/>
      <c r="D166" s="110"/>
    </row>
    <row r="167" spans="1:19">
      <c r="A167" s="110"/>
      <c r="B167" s="110"/>
      <c r="C167" s="110"/>
      <c r="D167" s="110"/>
    </row>
    <row r="168" spans="1:19">
      <c r="A168" s="110"/>
      <c r="B168" s="110"/>
      <c r="C168" s="110"/>
      <c r="D168" s="110"/>
    </row>
  </sheetData>
  <mergeCells count="2">
    <mergeCell ref="C1:D1"/>
    <mergeCell ref="C4:D4"/>
  </mergeCells>
  <conditionalFormatting sqref="A5:A165">
    <cfRule type="expression" dxfId="4" priority="7" stopIfTrue="1">
      <formula>LEN(TRIM(A5))&gt;0</formula>
    </cfRule>
  </conditionalFormatting>
  <conditionalFormatting sqref="A5:XFD164">
    <cfRule type="expression" dxfId="3" priority="3" stopIfTrue="1">
      <formula>$B6=Total</formula>
    </cfRule>
  </conditionalFormatting>
  <conditionalFormatting sqref="B5:B164">
    <cfRule type="expression" dxfId="2" priority="4" stopIfTrue="1">
      <formula>NOT(ISERROR(SEARCH("Total",B5)))</formula>
    </cfRule>
  </conditionalFormatting>
  <conditionalFormatting sqref="B4:C4">
    <cfRule type="expression" priority="2" stopIfTrue="1">
      <formula>LEN(TRIM(B4))=0</formula>
    </cfRule>
  </conditionalFormatting>
  <conditionalFormatting sqref="B5:D165">
    <cfRule type="expression" dxfId="1" priority="5" stopIfTrue="1">
      <formula>LEFT(B5,LEN("Total"))="Total"</formula>
    </cfRule>
    <cfRule type="expression" priority="6" stopIfTrue="1">
      <formula>LEN(TRIM(B5))=0</formula>
    </cfRule>
  </conditionalFormatting>
  <conditionalFormatting sqref="E4:G4 A4:C164 H4:XFD164 D5:G164">
    <cfRule type="expression" dxfId="0" priority="1" stopIfTrue="1">
      <formula>$B$6=Total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0A04-C047-4673-9244-2FEC793B79B7}">
  <dimension ref="A1:V68"/>
  <sheetViews>
    <sheetView zoomScaleNormal="100" workbookViewId="0">
      <selection activeCell="B4" sqref="B4"/>
    </sheetView>
  </sheetViews>
  <sheetFormatPr defaultRowHeight="15"/>
  <cols>
    <col min="1" max="1" width="3.7109375" customWidth="1"/>
    <col min="2" max="2" width="23.5703125" customWidth="1"/>
    <col min="3" max="3" width="2.7109375" customWidth="1"/>
    <col min="4" max="4" width="1.42578125" customWidth="1"/>
    <col min="5" max="5" width="11.85546875" customWidth="1"/>
    <col min="6" max="6" width="3.7109375" customWidth="1"/>
    <col min="7" max="7" width="1.42578125" customWidth="1"/>
    <col min="8" max="8" width="4" bestFit="1" customWidth="1"/>
    <col min="9" max="9" width="23.5703125" customWidth="1"/>
    <col min="10" max="10" width="2.7109375" customWidth="1"/>
    <col min="11" max="11" width="1.42578125" customWidth="1"/>
    <col min="12" max="12" width="11.85546875" customWidth="1"/>
    <col min="13" max="13" width="3.7109375" customWidth="1"/>
    <col min="14" max="14" width="1.42578125" customWidth="1"/>
    <col min="15" max="15" width="2.85546875" customWidth="1"/>
    <col min="16" max="16" width="15.5703125" customWidth="1"/>
    <col min="17" max="17" width="2.7109375" customWidth="1"/>
    <col min="18" max="18" width="1.42578125" customWidth="1"/>
    <col min="19" max="19" width="11.85546875" customWidth="1"/>
    <col min="20" max="20" width="3.7109375" customWidth="1"/>
  </cols>
  <sheetData>
    <row r="1" spans="1:22" ht="21">
      <c r="A1" s="229" t="s">
        <v>671</v>
      </c>
      <c r="P1" s="442">
        <f>'Order Page'!F7</f>
        <v>45782</v>
      </c>
      <c r="Q1" s="442"/>
      <c r="R1" s="442"/>
      <c r="S1" s="442"/>
      <c r="T1" s="442"/>
    </row>
    <row r="2" spans="1:22" ht="15" customHeight="1">
      <c r="A2" s="229"/>
      <c r="P2" s="230"/>
      <c r="Q2" s="230"/>
      <c r="R2" s="230"/>
      <c r="S2" s="231"/>
      <c r="T2" s="322" t="s">
        <v>735</v>
      </c>
    </row>
    <row r="3" spans="1:22" ht="15" customHeight="1">
      <c r="A3" s="229"/>
      <c r="C3" s="68"/>
      <c r="F3" s="232" t="s">
        <v>672</v>
      </c>
      <c r="M3" s="232" t="s">
        <v>672</v>
      </c>
      <c r="N3" s="233"/>
      <c r="O3" s="230"/>
      <c r="P3" s="230"/>
      <c r="Q3" s="230"/>
      <c r="R3" s="230"/>
      <c r="S3" s="230"/>
      <c r="T3" s="230"/>
      <c r="U3" s="230"/>
      <c r="V3" s="230"/>
    </row>
    <row r="4" spans="1:22" ht="15" customHeight="1">
      <c r="A4" s="246">
        <v>1</v>
      </c>
      <c r="B4" s="247" t="str">
        <f>_xlfn.XLOOKUP(A4,'Order Page'!$R$29:$R$436,'Order Page'!$D$29:$D$436,"")</f>
        <v>White Waterlily</v>
      </c>
      <c r="C4" s="234">
        <f>_xlfn.XLOOKUP(A4,'Order Page'!$R$29:$R$436,'Order Page'!$P$29:$P$436,"")</f>
        <v>35</v>
      </c>
      <c r="D4" s="235"/>
      <c r="E4" s="248" t="str">
        <f>_xlfn.XLOOKUP(A4,'Order Page'!$R$29:$R$436,'Order Page'!$Q$29:$Q$436,"")</f>
        <v>2L Waterlilies</v>
      </c>
      <c r="F4" s="236" t="s">
        <v>673</v>
      </c>
      <c r="G4" s="237"/>
      <c r="H4" s="255">
        <v>2</v>
      </c>
      <c r="I4" s="247" t="str">
        <f>_xlfn.XLOOKUP(H4,'Order Page'!$R$29:$R$436,'Order Page'!$D$29:$D$436,"")</f>
        <v>Pink Waterlily</v>
      </c>
      <c r="J4" s="234">
        <f>_xlfn.XLOOKUP(H4,'Order Page'!$R$29:$R$436,'Order Page'!$P$29:$P$436,"")</f>
        <v>35</v>
      </c>
      <c r="K4" s="235"/>
      <c r="L4" s="248" t="str">
        <f>_xlfn.XLOOKUP(H4,'Order Page'!$R$29:$R$436,'Order Page'!$Q$29:$Q$436,"")</f>
        <v>2L Waterlilies</v>
      </c>
      <c r="M4" s="236" t="s">
        <v>673</v>
      </c>
      <c r="N4" s="237"/>
      <c r="O4" s="230"/>
      <c r="P4" s="230"/>
      <c r="Q4" s="230"/>
      <c r="R4" s="230"/>
      <c r="S4" s="230"/>
      <c r="T4" s="230"/>
      <c r="U4" s="230"/>
      <c r="V4" s="230"/>
    </row>
    <row r="5" spans="1:22" ht="15" customHeight="1">
      <c r="A5" s="249">
        <v>3</v>
      </c>
      <c r="B5" s="250" t="str">
        <f>_xlfn.XLOOKUP(A5,'Order Page'!$R$29:$R$436,'Order Page'!$D$29:$D$436,"")</f>
        <v>Red Waterlily</v>
      </c>
      <c r="C5" s="238">
        <f>_xlfn.XLOOKUP(A5,'Order Page'!$R$29:$R$436,'Order Page'!$P$29:$P$436,"")</f>
        <v>35</v>
      </c>
      <c r="D5" s="239"/>
      <c r="E5" s="251" t="str">
        <f>_xlfn.XLOOKUP(A5,'Order Page'!$R$29:$R$436,'Order Page'!$Q$29:$Q$436,"")</f>
        <v>2L Waterlilies</v>
      </c>
      <c r="F5" s="240" t="s">
        <v>673</v>
      </c>
      <c r="G5" s="237"/>
      <c r="H5" s="256">
        <v>4</v>
      </c>
      <c r="I5" s="250" t="str">
        <f>_xlfn.XLOOKUP(H5,'Order Page'!$R$29:$R$436,'Order Page'!$D$29:$D$436,"")</f>
        <v>Yellow Waterlily</v>
      </c>
      <c r="J5" s="238">
        <f>_xlfn.XLOOKUP(H5,'Order Page'!$R$29:$R$436,'Order Page'!$P$29:$P$436,"")</f>
        <v>35</v>
      </c>
      <c r="K5" s="239"/>
      <c r="L5" s="251" t="str">
        <f>_xlfn.XLOOKUP(H5,'Order Page'!$R$29:$R$436,'Order Page'!$Q$29:$Q$436,"")</f>
        <v>2L Waterlilies</v>
      </c>
      <c r="M5" s="240" t="s">
        <v>673</v>
      </c>
      <c r="N5" s="237"/>
      <c r="O5" s="230"/>
      <c r="P5" s="230"/>
      <c r="Q5" s="230"/>
      <c r="R5" s="230"/>
      <c r="S5" s="230"/>
      <c r="T5" s="230"/>
      <c r="U5" s="230"/>
      <c r="V5" s="230"/>
    </row>
    <row r="6" spans="1:22" ht="15" customHeight="1">
      <c r="A6" s="249">
        <v>5</v>
      </c>
      <c r="B6" s="250" t="str">
        <f>_xlfn.XLOOKUP(A6,'Order Page'!$R$29:$R$436,'Order Page'!$D$29:$D$436,"")</f>
        <v>Orontium aquaticum</v>
      </c>
      <c r="C6" s="238">
        <f>_xlfn.XLOOKUP(A6,'Order Page'!$R$29:$R$436,'Order Page'!$P$29:$P$436,"")</f>
        <v>35</v>
      </c>
      <c r="D6" s="239"/>
      <c r="E6" s="251" t="str">
        <f>_xlfn.XLOOKUP(A6,'Order Page'!$R$29:$R$436,'Order Page'!$Q$29:$Q$436,"")</f>
        <v>2L Deep Water Plants</v>
      </c>
      <c r="F6" s="240" t="s">
        <v>673</v>
      </c>
      <c r="G6" s="237"/>
      <c r="H6" s="256">
        <v>6</v>
      </c>
      <c r="I6" s="250" t="str">
        <f>_xlfn.XLOOKUP(H6,'Order Page'!$R$29:$R$436,'Order Page'!$D$29:$D$436,"")</f>
        <v xml:space="preserve">1L Aurora </v>
      </c>
      <c r="J6" s="238">
        <f>_xlfn.XLOOKUP(H6,'Order Page'!$R$29:$R$436,'Order Page'!$P$29:$P$436,"")</f>
        <v>30</v>
      </c>
      <c r="K6" s="239"/>
      <c r="L6" s="251" t="str">
        <f>_xlfn.XLOOKUP(H6,'Order Page'!$R$29:$R$436,'Order Page'!$Q$29:$Q$436,"")</f>
        <v>1L Pygmaea Waterlilies</v>
      </c>
      <c r="M6" s="240" t="s">
        <v>673</v>
      </c>
      <c r="N6" s="237"/>
      <c r="O6" s="230"/>
      <c r="P6" s="230"/>
      <c r="Q6" s="230"/>
      <c r="R6" s="230"/>
      <c r="S6" s="230"/>
      <c r="T6" s="230"/>
      <c r="U6" s="230"/>
      <c r="V6" s="230"/>
    </row>
    <row r="7" spans="1:22" ht="15" customHeight="1">
      <c r="A7" s="249">
        <v>7</v>
      </c>
      <c r="B7" s="250" t="str">
        <f>_xlfn.XLOOKUP(A7,'Order Page'!$R$29:$R$436,'Order Page'!$D$29:$D$436,"")</f>
        <v xml:space="preserve">1L Tetragona </v>
      </c>
      <c r="C7" s="238">
        <f>_xlfn.XLOOKUP(A7,'Order Page'!$R$29:$R$436,'Order Page'!$P$29:$P$436,"")</f>
        <v>30</v>
      </c>
      <c r="D7" s="239"/>
      <c r="E7" s="251" t="str">
        <f>_xlfn.XLOOKUP(A7,'Order Page'!$R$29:$R$436,'Order Page'!$Q$29:$Q$436,"")</f>
        <v>1L Pygmaea Waterlilies</v>
      </c>
      <c r="F7" s="240" t="s">
        <v>673</v>
      </c>
      <c r="G7" s="237"/>
      <c r="H7" s="256">
        <v>8</v>
      </c>
      <c r="I7" s="250" t="str">
        <f>_xlfn.XLOOKUP(H7,'Order Page'!$R$29:$R$436,'Order Page'!$D$29:$D$436,"")</f>
        <v>1L Pygmaea Rubra</v>
      </c>
      <c r="J7" s="238">
        <f>_xlfn.XLOOKUP(H7,'Order Page'!$R$29:$R$436,'Order Page'!$P$29:$P$436,"")</f>
        <v>30</v>
      </c>
      <c r="K7" s="239"/>
      <c r="L7" s="251" t="str">
        <f>_xlfn.XLOOKUP(H7,'Order Page'!$R$29:$R$436,'Order Page'!$Q$29:$Q$436,"")</f>
        <v>1L Pygmaea Waterlilies</v>
      </c>
      <c r="M7" s="240" t="s">
        <v>673</v>
      </c>
      <c r="N7" s="237"/>
      <c r="O7" s="230"/>
      <c r="P7" s="230"/>
      <c r="Q7" s="230"/>
      <c r="R7" s="230"/>
      <c r="S7" s="230"/>
      <c r="T7" s="230"/>
      <c r="U7" s="230"/>
      <c r="V7" s="230"/>
    </row>
    <row r="8" spans="1:22" ht="15" customHeight="1">
      <c r="A8" s="249">
        <v>9</v>
      </c>
      <c r="B8" s="250" t="str">
        <f>_xlfn.XLOOKUP(A8,'Order Page'!$R$29:$R$436,'Order Page'!$D$29:$D$436,"")</f>
        <v>1L Pygmaea Helvola</v>
      </c>
      <c r="C8" s="238">
        <f>_xlfn.XLOOKUP(A8,'Order Page'!$R$29:$R$436,'Order Page'!$P$29:$P$436,"")</f>
        <v>30</v>
      </c>
      <c r="D8" s="239"/>
      <c r="E8" s="251" t="str">
        <f>_xlfn.XLOOKUP(A8,'Order Page'!$R$29:$R$436,'Order Page'!$Q$29:$Q$436,"")</f>
        <v>1L Pygmaea Waterlilies</v>
      </c>
      <c r="F8" s="240" t="s">
        <v>673</v>
      </c>
      <c r="G8" s="237"/>
      <c r="H8" s="256">
        <v>10</v>
      </c>
      <c r="I8" s="250" t="str">
        <f>_xlfn.XLOOKUP(H8,'Order Page'!$R$29:$R$436,'Order Page'!$D$29:$D$436,"")</f>
        <v>8L Standard Planted Contour</v>
      </c>
      <c r="J8" s="238">
        <f>_xlfn.XLOOKUP(H8,'Order Page'!$R$29:$R$436,'Order Page'!$P$29:$P$436,"")</f>
        <v>40</v>
      </c>
      <c r="K8" s="239"/>
      <c r="L8" s="251" t="str">
        <f>_xlfn.XLOOKUP(H8,'Order Page'!$R$29:$R$436,'Order Page'!$Q$29:$Q$436,"")</f>
        <v>8L Planted Contours</v>
      </c>
      <c r="M8" s="240" t="s">
        <v>673</v>
      </c>
      <c r="N8" s="237"/>
      <c r="O8" s="230"/>
      <c r="P8" s="230"/>
      <c r="Q8" s="230"/>
      <c r="R8" s="230"/>
      <c r="S8" s="230"/>
      <c r="T8" s="230"/>
      <c r="U8" s="230"/>
      <c r="V8" s="230"/>
    </row>
    <row r="9" spans="1:22" ht="15" customHeight="1">
      <c r="A9" s="249">
        <v>11</v>
      </c>
      <c r="B9" s="250" t="str">
        <f>_xlfn.XLOOKUP(A9,'Order Page'!$R$29:$R$436,'Order Page'!$D$29:$D$436,"")</f>
        <v>Assorted 2L Floating Island</v>
      </c>
      <c r="C9" s="238">
        <f>_xlfn.XLOOKUP(A9,'Order Page'!$R$29:$R$436,'Order Page'!$P$29:$P$436,"")</f>
        <v>35</v>
      </c>
      <c r="D9" s="239"/>
      <c r="E9" s="251" t="str">
        <f>_xlfn.XLOOKUP(A9,'Order Page'!$R$29:$R$436,'Order Page'!$Q$29:$Q$436,"")</f>
        <v>2L Floating Islands</v>
      </c>
      <c r="F9" s="240" t="s">
        <v>673</v>
      </c>
      <c r="G9" s="237"/>
      <c r="H9" s="256">
        <v>12</v>
      </c>
      <c r="I9" s="250" t="str">
        <f>_xlfn.XLOOKUP(H9,'Order Page'!$R$29:$R$436,'Order Page'!$D$29:$D$436,"")</f>
        <v>Anagalis</v>
      </c>
      <c r="J9" s="238">
        <f>_xlfn.XLOOKUP(H9,'Order Page'!$R$29:$R$436,'Order Page'!$P$29:$P$436,"")</f>
        <v>0.25</v>
      </c>
      <c r="K9" s="239"/>
      <c r="L9" s="251" t="str">
        <f>_xlfn.XLOOKUP(H9,'Order Page'!$R$29:$R$436,'Order Page'!$Q$29:$Q$436,"")</f>
        <v>1L Oxygenators</v>
      </c>
      <c r="M9" s="240" t="s">
        <v>673</v>
      </c>
      <c r="N9" s="237"/>
      <c r="O9" s="230"/>
      <c r="P9" s="230"/>
      <c r="Q9" s="230"/>
      <c r="R9" s="230"/>
      <c r="S9" s="230"/>
      <c r="T9" s="230"/>
      <c r="U9" s="230"/>
      <c r="V9" s="230"/>
    </row>
    <row r="10" spans="1:22" ht="15" customHeight="1">
      <c r="A10" s="249">
        <v>13</v>
      </c>
      <c r="B10" s="250" t="str">
        <f>_xlfn.XLOOKUP(A10,'Order Page'!$R$29:$R$436,'Order Page'!$D$29:$D$436,"")</f>
        <v>Bacopa</v>
      </c>
      <c r="C10" s="238">
        <f>_xlfn.XLOOKUP(A10,'Order Page'!$R$29:$R$436,'Order Page'!$P$29:$P$436,"")</f>
        <v>25</v>
      </c>
      <c r="D10" s="239"/>
      <c r="E10" s="251" t="str">
        <f>_xlfn.XLOOKUP(A10,'Order Page'!$R$29:$R$436,'Order Page'!$Q$29:$Q$436,"")</f>
        <v>1L Oxygenators</v>
      </c>
      <c r="F10" s="240" t="s">
        <v>673</v>
      </c>
      <c r="G10" s="237"/>
      <c r="H10" s="256">
        <v>14</v>
      </c>
      <c r="I10" s="250" t="str">
        <f>_xlfn.XLOOKUP(H10,'Order Page'!$R$29:$R$436,'Order Page'!$D$29:$D$436,"")</f>
        <v>Hippuris vulgaris</v>
      </c>
      <c r="J10" s="238">
        <f>_xlfn.XLOOKUP(H10,'Order Page'!$R$29:$R$436,'Order Page'!$P$29:$P$436,"")</f>
        <v>25</v>
      </c>
      <c r="K10" s="239"/>
      <c r="L10" s="251" t="str">
        <f>_xlfn.XLOOKUP(H10,'Order Page'!$R$29:$R$436,'Order Page'!$Q$29:$Q$436,"")</f>
        <v>1L Oxygenators</v>
      </c>
      <c r="M10" s="240" t="s">
        <v>673</v>
      </c>
      <c r="N10" s="237"/>
      <c r="O10" s="230"/>
      <c r="P10" s="230"/>
      <c r="Q10" s="230"/>
      <c r="R10" s="230"/>
      <c r="S10" s="230"/>
      <c r="T10" s="230"/>
      <c r="U10" s="230"/>
      <c r="V10" s="230"/>
    </row>
    <row r="11" spans="1:22" ht="15" customHeight="1">
      <c r="A11" s="249">
        <v>15</v>
      </c>
      <c r="B11" s="250" t="str">
        <f>_xlfn.XLOOKUP(A11,'Order Page'!$R$29:$R$436,'Order Page'!$D$29:$D$436,"")</f>
        <v>Hottonia palustris</v>
      </c>
      <c r="C11" s="238">
        <f>_xlfn.XLOOKUP(A11,'Order Page'!$R$29:$R$436,'Order Page'!$P$29:$P$436,"")</f>
        <v>25</v>
      </c>
      <c r="D11" s="239"/>
      <c r="E11" s="251" t="str">
        <f>_xlfn.XLOOKUP(A11,'Order Page'!$R$29:$R$436,'Order Page'!$Q$29:$Q$436,"")</f>
        <v>1L Oxygenators</v>
      </c>
      <c r="F11" s="240" t="s">
        <v>673</v>
      </c>
      <c r="G11" s="237"/>
      <c r="H11" s="256">
        <v>16</v>
      </c>
      <c r="I11" s="250" t="str">
        <f>_xlfn.XLOOKUP(H11,'Order Page'!$R$29:$R$436,'Order Page'!$D$29:$D$436,"")</f>
        <v>Hydrocotyle Variegata</v>
      </c>
      <c r="J11" s="238">
        <f>_xlfn.XLOOKUP(H11,'Order Page'!$R$29:$R$436,'Order Page'!$P$29:$P$436,"")</f>
        <v>25</v>
      </c>
      <c r="K11" s="239"/>
      <c r="L11" s="251" t="str">
        <f>_xlfn.XLOOKUP(H11,'Order Page'!$R$29:$R$436,'Order Page'!$Q$29:$Q$436,"")</f>
        <v>1L Oxygenators</v>
      </c>
      <c r="M11" s="240" t="s">
        <v>673</v>
      </c>
      <c r="N11" s="237"/>
      <c r="O11" s="230"/>
      <c r="P11" s="230"/>
      <c r="Q11" s="230"/>
      <c r="R11" s="230"/>
      <c r="S11" s="230"/>
      <c r="T11" s="230"/>
      <c r="U11" s="230"/>
      <c r="V11" s="230"/>
    </row>
    <row r="12" spans="1:22" ht="15" customHeight="1">
      <c r="A12" s="249">
        <v>17</v>
      </c>
      <c r="B12" s="250" t="str">
        <f>_xlfn.XLOOKUP(A12,'Order Page'!$R$29:$R$436,'Order Page'!$D$29:$D$436,"")</f>
        <v>Hydrocotyle Vulgaris</v>
      </c>
      <c r="C12" s="238">
        <f>_xlfn.XLOOKUP(A12,'Order Page'!$R$29:$R$436,'Order Page'!$P$29:$P$436,"")</f>
        <v>25</v>
      </c>
      <c r="D12" s="239"/>
      <c r="E12" s="251" t="str">
        <f>_xlfn.XLOOKUP(A12,'Order Page'!$R$29:$R$436,'Order Page'!$Q$29:$Q$436,"")</f>
        <v>1L Oxygenators</v>
      </c>
      <c r="F12" s="240" t="s">
        <v>673</v>
      </c>
      <c r="G12" s="237"/>
      <c r="H12" s="256">
        <v>18</v>
      </c>
      <c r="I12" s="250" t="str">
        <f>_xlfn.XLOOKUP(H12,'Order Page'!$R$29:$R$436,'Order Page'!$D$29:$D$436,"")</f>
        <v>Lilaeopsis brasilensis</v>
      </c>
      <c r="J12" s="238">
        <f>_xlfn.XLOOKUP(H12,'Order Page'!$R$29:$R$436,'Order Page'!$P$29:$P$436,"")</f>
        <v>25</v>
      </c>
      <c r="K12" s="239"/>
      <c r="L12" s="251" t="str">
        <f>_xlfn.XLOOKUP(H12,'Order Page'!$R$29:$R$436,'Order Page'!$Q$29:$Q$436,"")</f>
        <v>1L Oxygenators</v>
      </c>
      <c r="M12" s="240" t="s">
        <v>673</v>
      </c>
      <c r="N12" s="237"/>
      <c r="O12" s="230"/>
      <c r="P12" s="230"/>
      <c r="Q12" s="230"/>
      <c r="R12" s="230"/>
      <c r="S12" s="230"/>
      <c r="T12" s="230"/>
      <c r="U12" s="230"/>
      <c r="V12" s="230"/>
    </row>
    <row r="13" spans="1:22" ht="15" customHeight="1">
      <c r="A13" s="249">
        <v>19</v>
      </c>
      <c r="B13" s="250" t="str">
        <f>_xlfn.XLOOKUP(A13,'Order Page'!$R$29:$R$436,'Order Page'!$D$29:$D$436,"")</f>
        <v>Littorella uniflora</v>
      </c>
      <c r="C13" s="238">
        <f>_xlfn.XLOOKUP(A13,'Order Page'!$R$29:$R$436,'Order Page'!$P$29:$P$436,"")</f>
        <v>25</v>
      </c>
      <c r="D13" s="239"/>
      <c r="E13" s="251" t="str">
        <f>_xlfn.XLOOKUP(A13,'Order Page'!$R$29:$R$436,'Order Page'!$Q$29:$Q$436,"")</f>
        <v>1L Oxygenators</v>
      </c>
      <c r="F13" s="240" t="s">
        <v>673</v>
      </c>
      <c r="G13" s="237"/>
      <c r="H13" s="256">
        <v>20</v>
      </c>
      <c r="I13" s="250" t="str">
        <f>_xlfn.XLOOKUP(H13,'Order Page'!$R$29:$R$436,'Order Page'!$D$29:$D$436,"")</f>
        <v xml:space="preserve">Myriophyllum red stem    </v>
      </c>
      <c r="J13" s="238">
        <f>_xlfn.XLOOKUP(H13,'Order Page'!$R$29:$R$436,'Order Page'!$P$29:$P$436,"")</f>
        <v>25</v>
      </c>
      <c r="K13" s="239"/>
      <c r="L13" s="251" t="str">
        <f>_xlfn.XLOOKUP(H13,'Order Page'!$R$29:$R$436,'Order Page'!$Q$29:$Q$436,"")</f>
        <v>1L Oxygenators</v>
      </c>
      <c r="M13" s="240" t="s">
        <v>673</v>
      </c>
      <c r="N13" s="237"/>
      <c r="O13" s="230"/>
      <c r="P13" s="230"/>
      <c r="Q13" s="230"/>
      <c r="R13" s="230"/>
      <c r="S13" s="230"/>
      <c r="T13" s="230"/>
      <c r="U13" s="230"/>
      <c r="V13" s="230"/>
    </row>
    <row r="14" spans="1:22" ht="15" customHeight="1">
      <c r="A14" s="249">
        <v>21</v>
      </c>
      <c r="B14" s="250" t="str">
        <f>_xlfn.XLOOKUP(A14,'Order Page'!$R$29:$R$436,'Order Page'!$D$29:$D$436,"")</f>
        <v>Scirpus Cernuus</v>
      </c>
      <c r="C14" s="238">
        <f>_xlfn.XLOOKUP(A14,'Order Page'!$R$29:$R$436,'Order Page'!$P$29:$P$436,"")</f>
        <v>25</v>
      </c>
      <c r="D14" s="239"/>
      <c r="E14" s="251" t="str">
        <f>_xlfn.XLOOKUP(A14,'Order Page'!$R$29:$R$436,'Order Page'!$Q$29:$Q$436,"")</f>
        <v>1L Oxygenators</v>
      </c>
      <c r="F14" s="240" t="s">
        <v>673</v>
      </c>
      <c r="G14" s="237"/>
      <c r="H14" s="256">
        <v>22</v>
      </c>
      <c r="I14" s="250" t="str">
        <f>_xlfn.XLOOKUP(H14,'Order Page'!$R$29:$R$436,'Order Page'!$D$29:$D$436,"")</f>
        <v>Hippuris vulgaris</v>
      </c>
      <c r="J14" s="238">
        <f>_xlfn.XLOOKUP(H14,'Order Page'!$R$29:$R$436,'Order Page'!$P$29:$P$436,"")</f>
        <v>30</v>
      </c>
      <c r="K14" s="239"/>
      <c r="L14" s="251" t="str">
        <f>_xlfn.XLOOKUP(H14,'Order Page'!$R$29:$R$436,'Order Page'!$Q$29:$Q$436,"")</f>
        <v>2L Oxygenators</v>
      </c>
      <c r="M14" s="240" t="s">
        <v>673</v>
      </c>
      <c r="N14" s="237"/>
      <c r="O14" s="230"/>
      <c r="P14" s="230"/>
      <c r="Q14" s="230"/>
      <c r="R14" s="230"/>
      <c r="S14" s="230"/>
      <c r="T14" s="230"/>
      <c r="U14" s="230"/>
      <c r="V14" s="230"/>
    </row>
    <row r="15" spans="1:22" ht="15" customHeight="1">
      <c r="A15" s="249">
        <v>23</v>
      </c>
      <c r="B15" s="250" t="str">
        <f>_xlfn.XLOOKUP(A15,'Order Page'!$R$29:$R$436,'Order Page'!$D$29:$D$436,"")</f>
        <v>Scirpus Cernuus</v>
      </c>
      <c r="C15" s="238">
        <f>_xlfn.XLOOKUP(A15,'Order Page'!$R$29:$R$436,'Order Page'!$P$29:$P$436,"")</f>
        <v>30</v>
      </c>
      <c r="D15" s="239"/>
      <c r="E15" s="251" t="str">
        <f>_xlfn.XLOOKUP(A15,'Order Page'!$R$29:$R$436,'Order Page'!$Q$29:$Q$436,"")</f>
        <v>2L Oxygenators</v>
      </c>
      <c r="F15" s="240" t="s">
        <v>673</v>
      </c>
      <c r="G15" s="237"/>
      <c r="H15" s="256">
        <v>24</v>
      </c>
      <c r="I15" s="250" t="str">
        <f>_xlfn.XLOOKUP(H15,'Order Page'!$R$29:$R$436,'Order Page'!$D$29:$D$436,"")</f>
        <v>Acorus Calamus</v>
      </c>
      <c r="J15" s="238">
        <f>_xlfn.XLOOKUP(H15,'Order Page'!$R$29:$R$436,'Order Page'!$P$29:$P$436,"")</f>
        <v>40</v>
      </c>
      <c r="K15" s="239"/>
      <c r="L15" s="251" t="str">
        <f>_xlfn.XLOOKUP(H15,'Order Page'!$R$29:$R$436,'Order Page'!$Q$29:$Q$436,"")</f>
        <v>9cm Marginal</v>
      </c>
      <c r="M15" s="240" t="s">
        <v>673</v>
      </c>
      <c r="N15" s="237"/>
      <c r="O15" s="230"/>
      <c r="P15" s="230"/>
      <c r="Q15" s="230"/>
      <c r="R15" s="230"/>
      <c r="S15" s="230"/>
      <c r="T15" s="230"/>
      <c r="U15" s="230"/>
      <c r="V15" s="230"/>
    </row>
    <row r="16" spans="1:22" ht="15" customHeight="1">
      <c r="A16" s="249">
        <v>25</v>
      </c>
      <c r="B16" s="250" t="str">
        <f>_xlfn.XLOOKUP(A16,'Order Page'!$R$29:$R$436,'Order Page'!$D$29:$D$436,"")</f>
        <v>Acorus Gramineus 'Ogon'</v>
      </c>
      <c r="C16" s="238">
        <f>_xlfn.XLOOKUP(A16,'Order Page'!$R$29:$R$436,'Order Page'!$P$29:$P$436,"")</f>
        <v>30</v>
      </c>
      <c r="D16" s="239"/>
      <c r="E16" s="251" t="str">
        <f>_xlfn.XLOOKUP(A16,'Order Page'!$R$29:$R$436,'Order Page'!$Q$29:$Q$436,"")</f>
        <v>9cm Marginal</v>
      </c>
      <c r="F16" s="240" t="s">
        <v>673</v>
      </c>
      <c r="G16" s="237"/>
      <c r="H16" s="256">
        <v>26</v>
      </c>
      <c r="I16" s="250" t="str">
        <f>_xlfn.XLOOKUP(H16,'Order Page'!$R$29:$R$436,'Order Page'!$D$29:$D$436,"")</f>
        <v>Acorus Gramineus 'Variegatus'</v>
      </c>
      <c r="J16" s="238">
        <f>_xlfn.XLOOKUP(H16,'Order Page'!$R$29:$R$436,'Order Page'!$P$29:$P$436,"")</f>
        <v>30</v>
      </c>
      <c r="K16" s="239"/>
      <c r="L16" s="251" t="str">
        <f>_xlfn.XLOOKUP(H16,'Order Page'!$R$29:$R$436,'Order Page'!$Q$29:$Q$436,"")</f>
        <v>9cm Marginal</v>
      </c>
      <c r="M16" s="240" t="s">
        <v>673</v>
      </c>
      <c r="N16" s="237"/>
      <c r="O16" s="230"/>
      <c r="P16" s="230"/>
      <c r="Q16" s="230"/>
      <c r="R16" s="230"/>
      <c r="S16" s="230"/>
      <c r="T16" s="230"/>
      <c r="U16" s="230"/>
      <c r="V16" s="230"/>
    </row>
    <row r="17" spans="1:22" ht="15" customHeight="1">
      <c r="A17" s="249">
        <v>27</v>
      </c>
      <c r="B17" s="250" t="str">
        <f>_xlfn.XLOOKUP(A17,'Order Page'!$R$29:$R$436,'Order Page'!$D$29:$D$436,"")</f>
        <v>Alisma Parviflora</v>
      </c>
      <c r="C17" s="238">
        <f>_xlfn.XLOOKUP(A17,'Order Page'!$R$29:$R$436,'Order Page'!$P$29:$P$436,"")</f>
        <v>25</v>
      </c>
      <c r="D17" s="239"/>
      <c r="E17" s="251" t="str">
        <f>_xlfn.XLOOKUP(A17,'Order Page'!$R$29:$R$436,'Order Page'!$Q$29:$Q$436,"")</f>
        <v>9cm Marginal</v>
      </c>
      <c r="F17" s="240" t="s">
        <v>673</v>
      </c>
      <c r="G17" s="237"/>
      <c r="H17" s="256">
        <v>28</v>
      </c>
      <c r="I17" s="250" t="str">
        <f>_xlfn.XLOOKUP(H17,'Order Page'!$R$29:$R$436,'Order Page'!$D$29:$D$436,"")</f>
        <v>Alisma Plantago</v>
      </c>
      <c r="J17" s="238">
        <f>_xlfn.XLOOKUP(H17,'Order Page'!$R$29:$R$436,'Order Page'!$P$29:$P$436,"")</f>
        <v>35</v>
      </c>
      <c r="K17" s="239"/>
      <c r="L17" s="251" t="str">
        <f>_xlfn.XLOOKUP(H17,'Order Page'!$R$29:$R$436,'Order Page'!$Q$29:$Q$436,"")</f>
        <v>9cm Marginal</v>
      </c>
      <c r="M17" s="240" t="s">
        <v>673</v>
      </c>
      <c r="N17" s="237"/>
      <c r="O17" s="230"/>
      <c r="P17" s="230"/>
      <c r="Q17" s="230"/>
      <c r="R17" s="230"/>
      <c r="S17" s="230"/>
      <c r="T17" s="230"/>
      <c r="U17" s="230"/>
      <c r="V17" s="230"/>
    </row>
    <row r="18" spans="1:22" ht="15" customHeight="1">
      <c r="A18" s="252">
        <v>29</v>
      </c>
      <c r="B18" s="253" t="str">
        <f>_xlfn.XLOOKUP(A18,'Order Page'!$R$29:$R$436,'Order Page'!$D$29:$D$436,"")</f>
        <v>Butomus Umbellatus</v>
      </c>
      <c r="C18" s="241">
        <f>_xlfn.XLOOKUP(A18,'Order Page'!$R$29:$R$436,'Order Page'!$P$29:$P$436,"")</f>
        <v>25</v>
      </c>
      <c r="D18" s="242"/>
      <c r="E18" s="254" t="str">
        <f>_xlfn.XLOOKUP(A18,'Order Page'!$R$29:$R$436,'Order Page'!$Q$29:$Q$436,"")</f>
        <v>9cm Marginal</v>
      </c>
      <c r="F18" s="243" t="s">
        <v>673</v>
      </c>
      <c r="G18" s="237"/>
      <c r="H18" s="257">
        <v>30</v>
      </c>
      <c r="I18" s="253" t="str">
        <f>_xlfn.XLOOKUP(H18,'Order Page'!$R$29:$R$436,'Order Page'!$D$29:$D$436,"")</f>
        <v>Calla Palustris</v>
      </c>
      <c r="J18" s="241">
        <f>_xlfn.XLOOKUP(H18,'Order Page'!$R$29:$R$436,'Order Page'!$P$29:$P$436,"")</f>
        <v>25</v>
      </c>
      <c r="K18" s="242"/>
      <c r="L18" s="254" t="str">
        <f>_xlfn.XLOOKUP(H18,'Order Page'!$R$29:$R$436,'Order Page'!$Q$29:$Q$436,"")</f>
        <v>9cm Marginal</v>
      </c>
      <c r="M18" s="243" t="s">
        <v>673</v>
      </c>
      <c r="N18" s="237"/>
      <c r="O18" s="230"/>
      <c r="P18" s="230"/>
      <c r="Q18" s="230"/>
      <c r="R18" s="230"/>
      <c r="S18" s="230"/>
      <c r="T18" s="230"/>
      <c r="U18" s="230"/>
      <c r="V18" s="230"/>
    </row>
    <row r="19" spans="1:22" ht="15" customHeight="1">
      <c r="A19" s="233"/>
      <c r="B19" s="244"/>
      <c r="C19" s="245"/>
      <c r="H19" s="233"/>
      <c r="I19" s="244"/>
      <c r="J19" s="237"/>
      <c r="O19" s="230"/>
      <c r="P19" s="230"/>
      <c r="Q19" s="230"/>
      <c r="R19" s="230"/>
      <c r="S19" s="230"/>
      <c r="T19" s="230"/>
      <c r="U19" s="230"/>
      <c r="V19" s="230"/>
    </row>
    <row r="20" spans="1:22" ht="15" customHeight="1">
      <c r="A20" s="246">
        <v>59</v>
      </c>
      <c r="B20" s="247" t="str">
        <f>_xlfn.XLOOKUP(A20,'Order Page'!$R$29:$R$436,'Order Page'!$D$29:$D$436,"")</f>
        <v>Schizostylis Pink</v>
      </c>
      <c r="C20" s="234">
        <f>_xlfn.XLOOKUP(A20,'Order Page'!$R$29:$R$436,'Order Page'!$P$29:$P$436,"")</f>
        <v>25</v>
      </c>
      <c r="D20" s="235"/>
      <c r="E20" s="248" t="str">
        <f>_xlfn.XLOOKUP(A20,'Order Page'!$R$29:$R$436,'Order Page'!$Q$29:$Q$436,"")</f>
        <v>9cm Marginal</v>
      </c>
      <c r="F20" s="236" t="s">
        <v>673</v>
      </c>
      <c r="G20" s="237" t="s">
        <v>673</v>
      </c>
      <c r="H20" s="246">
        <v>60</v>
      </c>
      <c r="I20" s="247" t="str">
        <f>_xlfn.XLOOKUP(H20,'Order Page'!$R$29:$R$436,'Order Page'!$D$29:$D$436,"")</f>
        <v>Typha Minima</v>
      </c>
      <c r="J20" s="234">
        <f>_xlfn.XLOOKUP(H20,'Order Page'!$R$29:$R$436,'Order Page'!$P$29:$P$436,"")</f>
        <v>30</v>
      </c>
      <c r="K20" s="235"/>
      <c r="L20" s="248" t="str">
        <f>_xlfn.XLOOKUP(H20,'Order Page'!$R$29:$R$436,'Order Page'!$Q$29:$Q$436,"")</f>
        <v>9cm Marginal</v>
      </c>
      <c r="M20" s="236" t="s">
        <v>673</v>
      </c>
      <c r="N20" s="237"/>
      <c r="O20" s="230"/>
      <c r="Q20" s="230"/>
      <c r="R20" s="230"/>
      <c r="S20" s="230"/>
      <c r="T20" s="230"/>
      <c r="U20" s="230"/>
      <c r="V20" s="230"/>
    </row>
    <row r="21" spans="1:22" ht="15" customHeight="1">
      <c r="A21" s="249">
        <v>57</v>
      </c>
      <c r="B21" s="250" t="str">
        <f>_xlfn.XLOOKUP(A21,'Order Page'!$R$29:$R$436,'Order Page'!$D$29:$D$436,"")</f>
        <v>Sagittaria Sagittifolia</v>
      </c>
      <c r="C21" s="238">
        <f>_xlfn.XLOOKUP(A21,'Order Page'!$R$29:$R$436,'Order Page'!$P$29:$P$436,"")</f>
        <v>25</v>
      </c>
      <c r="D21" s="239"/>
      <c r="E21" s="251" t="str">
        <f>_xlfn.XLOOKUP(A21,'Order Page'!$R$29:$R$436,'Order Page'!$Q$29:$Q$436,"")</f>
        <v>9cm Marginal</v>
      </c>
      <c r="F21" s="240" t="s">
        <v>673</v>
      </c>
      <c r="G21" s="237" t="s">
        <v>673</v>
      </c>
      <c r="H21" s="249">
        <v>58</v>
      </c>
      <c r="I21" s="250" t="str">
        <f>_xlfn.XLOOKUP(H21,'Order Page'!$R$29:$R$436,'Order Page'!$D$29:$D$436,"")</f>
        <v>Saururus Cernuus</v>
      </c>
      <c r="J21" s="238">
        <f>_xlfn.XLOOKUP(H21,'Order Page'!$R$29:$R$436,'Order Page'!$P$29:$P$436,"")</f>
        <v>35</v>
      </c>
      <c r="K21" s="239"/>
      <c r="L21" s="251" t="str">
        <f>_xlfn.XLOOKUP(H21,'Order Page'!$R$29:$R$436,'Order Page'!$Q$29:$Q$436,"")</f>
        <v>9cm Marginal</v>
      </c>
      <c r="M21" s="240" t="s">
        <v>673</v>
      </c>
      <c r="N21" s="237"/>
      <c r="O21" s="230"/>
      <c r="Q21" s="230"/>
      <c r="R21" s="230"/>
      <c r="S21" s="230"/>
      <c r="T21" s="230"/>
      <c r="U21" s="230"/>
      <c r="V21" s="230"/>
    </row>
    <row r="22" spans="1:22" ht="15" customHeight="1">
      <c r="A22" s="249">
        <v>55</v>
      </c>
      <c r="B22" s="250" t="str">
        <f>_xlfn.XLOOKUP(A22,'Order Page'!$R$29:$R$436,'Order Page'!$D$29:$D$436,"")</f>
        <v>Preslia Cervina Alba</v>
      </c>
      <c r="C22" s="238">
        <f>_xlfn.XLOOKUP(A22,'Order Page'!$R$29:$R$436,'Order Page'!$P$29:$P$436,"")</f>
        <v>25</v>
      </c>
      <c r="D22" s="239"/>
      <c r="E22" s="251" t="str">
        <f>_xlfn.XLOOKUP(A22,'Order Page'!$R$29:$R$436,'Order Page'!$Q$29:$Q$436,"")</f>
        <v>9cm Marginal</v>
      </c>
      <c r="F22" s="240" t="s">
        <v>673</v>
      </c>
      <c r="G22" s="237" t="s">
        <v>673</v>
      </c>
      <c r="H22" s="249">
        <v>56</v>
      </c>
      <c r="I22" s="250" t="str">
        <f>_xlfn.XLOOKUP(H22,'Order Page'!$R$29:$R$436,'Order Page'!$D$29:$D$436,"")</f>
        <v>Ranunculus Flammula</v>
      </c>
      <c r="J22" s="238">
        <f>_xlfn.XLOOKUP(H22,'Order Page'!$R$29:$R$436,'Order Page'!$P$29:$P$436,"")</f>
        <v>25</v>
      </c>
      <c r="K22" s="239"/>
      <c r="L22" s="251" t="str">
        <f>_xlfn.XLOOKUP(H22,'Order Page'!$R$29:$R$436,'Order Page'!$Q$29:$Q$436,"")</f>
        <v>9cm Marginal</v>
      </c>
      <c r="M22" s="240" t="s">
        <v>673</v>
      </c>
      <c r="N22" s="237"/>
      <c r="O22" s="230"/>
      <c r="Q22" s="230"/>
      <c r="R22" s="230"/>
      <c r="S22" s="230"/>
      <c r="T22" s="230"/>
      <c r="U22" s="230"/>
      <c r="V22" s="230"/>
    </row>
    <row r="23" spans="1:22" ht="15" customHeight="1">
      <c r="A23" s="249">
        <v>53</v>
      </c>
      <c r="B23" s="250" t="str">
        <f>_xlfn.XLOOKUP(A23,'Order Page'!$R$29:$R$436,'Order Page'!$D$29:$D$436,"")</f>
        <v xml:space="preserve">Phalaris arundinacea 'Picta'   </v>
      </c>
      <c r="C23" s="238">
        <f>_xlfn.XLOOKUP(A23,'Order Page'!$R$29:$R$436,'Order Page'!$P$29:$P$436,"")</f>
        <v>35</v>
      </c>
      <c r="D23" s="239"/>
      <c r="E23" s="251" t="str">
        <f>_xlfn.XLOOKUP(A23,'Order Page'!$R$29:$R$436,'Order Page'!$Q$29:$Q$436,"")</f>
        <v>9cm Marginal</v>
      </c>
      <c r="F23" s="240" t="s">
        <v>673</v>
      </c>
      <c r="G23" s="237" t="s">
        <v>673</v>
      </c>
      <c r="H23" s="249">
        <v>54</v>
      </c>
      <c r="I23" s="250" t="str">
        <f>_xlfn.XLOOKUP(H23,'Order Page'!$R$29:$R$436,'Order Page'!$D$29:$D$436,"")</f>
        <v>Polygonium Amphibium</v>
      </c>
      <c r="J23" s="238">
        <f>_xlfn.XLOOKUP(H23,'Order Page'!$R$29:$R$436,'Order Page'!$P$29:$P$436,"")</f>
        <v>25</v>
      </c>
      <c r="K23" s="239"/>
      <c r="L23" s="251" t="str">
        <f>_xlfn.XLOOKUP(H23,'Order Page'!$R$29:$R$436,'Order Page'!$Q$29:$Q$436,"")</f>
        <v>9cm Marginal</v>
      </c>
      <c r="M23" s="240" t="s">
        <v>673</v>
      </c>
      <c r="N23" s="237"/>
      <c r="O23" s="230"/>
      <c r="Q23" s="230"/>
      <c r="R23" s="230"/>
      <c r="S23" s="230"/>
      <c r="T23" s="230"/>
      <c r="U23" s="230"/>
      <c r="V23" s="230"/>
    </row>
    <row r="24" spans="1:22" ht="15" customHeight="1">
      <c r="A24" s="249">
        <v>51</v>
      </c>
      <c r="B24" s="250" t="str">
        <f>_xlfn.XLOOKUP(A24,'Order Page'!$R$29:$R$436,'Order Page'!$D$29:$D$436,"")</f>
        <v>Myosotis Palustris Alba</v>
      </c>
      <c r="C24" s="238">
        <f>_xlfn.XLOOKUP(A24,'Order Page'!$R$29:$R$436,'Order Page'!$P$29:$P$436,"")</f>
        <v>35</v>
      </c>
      <c r="D24" s="239"/>
      <c r="E24" s="251" t="str">
        <f>_xlfn.XLOOKUP(A24,'Order Page'!$R$29:$R$436,'Order Page'!$Q$29:$Q$436,"")</f>
        <v>9cm Marginal</v>
      </c>
      <c r="F24" s="240" t="s">
        <v>673</v>
      </c>
      <c r="G24" s="237" t="s">
        <v>673</v>
      </c>
      <c r="H24" s="249">
        <v>52</v>
      </c>
      <c r="I24" s="250" t="str">
        <f>_xlfn.XLOOKUP(H24,'Order Page'!$R$29:$R$436,'Order Page'!$D$29:$D$436,"")</f>
        <v>Oenanthe Flamingo</v>
      </c>
      <c r="J24" s="238">
        <f>_xlfn.XLOOKUP(H24,'Order Page'!$R$29:$R$436,'Order Page'!$P$29:$P$436,"")</f>
        <v>35</v>
      </c>
      <c r="K24" s="239"/>
      <c r="L24" s="251" t="str">
        <f>_xlfn.XLOOKUP(H24,'Order Page'!$R$29:$R$436,'Order Page'!$Q$29:$Q$436,"")</f>
        <v>9cm Marginal</v>
      </c>
      <c r="M24" s="240" t="s">
        <v>673</v>
      </c>
      <c r="N24" s="237"/>
      <c r="O24" s="230"/>
      <c r="Q24" s="230"/>
      <c r="R24" s="230"/>
      <c r="S24" s="230"/>
      <c r="T24" s="230"/>
      <c r="U24" s="230"/>
      <c r="V24" s="230"/>
    </row>
    <row r="25" spans="1:22" ht="15" customHeight="1">
      <c r="A25" s="249">
        <v>49</v>
      </c>
      <c r="B25" s="250" t="str">
        <f>_xlfn.XLOOKUP(A25,'Order Page'!$R$29:$R$436,'Order Page'!$D$29:$D$436,"")</f>
        <v>Mentha Aquatica</v>
      </c>
      <c r="C25" s="238">
        <f>_xlfn.XLOOKUP(A25,'Order Page'!$R$29:$R$436,'Order Page'!$P$29:$P$436,"")</f>
        <v>25</v>
      </c>
      <c r="D25" s="239"/>
      <c r="E25" s="251" t="str">
        <f>_xlfn.XLOOKUP(A25,'Order Page'!$R$29:$R$436,'Order Page'!$Q$29:$Q$436,"")</f>
        <v>9cm Marginal</v>
      </c>
      <c r="F25" s="240" t="s">
        <v>673</v>
      </c>
      <c r="G25" s="237" t="s">
        <v>673</v>
      </c>
      <c r="H25" s="249">
        <v>50</v>
      </c>
      <c r="I25" s="250" t="str">
        <f>_xlfn.XLOOKUP(H25,'Order Page'!$R$29:$R$436,'Order Page'!$D$29:$D$436,"")</f>
        <v>Myosotis Palustris</v>
      </c>
      <c r="J25" s="238">
        <f>_xlfn.XLOOKUP(H25,'Order Page'!$R$29:$R$436,'Order Page'!$P$29:$P$436,"")</f>
        <v>35</v>
      </c>
      <c r="K25" s="239"/>
      <c r="L25" s="251" t="str">
        <f>_xlfn.XLOOKUP(H25,'Order Page'!$R$29:$R$436,'Order Page'!$Q$29:$Q$436,"")</f>
        <v>9cm Marginal</v>
      </c>
      <c r="M25" s="240" t="s">
        <v>673</v>
      </c>
      <c r="N25" s="237"/>
      <c r="O25" s="230"/>
      <c r="Q25" s="230"/>
      <c r="R25" s="230"/>
      <c r="S25" s="230"/>
      <c r="T25" s="230"/>
      <c r="U25" s="230"/>
      <c r="V25" s="230"/>
    </row>
    <row r="26" spans="1:22" ht="15" customHeight="1">
      <c r="A26" s="249">
        <v>47</v>
      </c>
      <c r="B26" s="250" t="str">
        <f>_xlfn.XLOOKUP(A26,'Order Page'!$R$29:$R$436,'Order Page'!$D$29:$D$436,"")</f>
        <v>Mazus reptans Alba</v>
      </c>
      <c r="C26" s="238">
        <f>_xlfn.XLOOKUP(A26,'Order Page'!$R$29:$R$436,'Order Page'!$P$29:$P$436,"")</f>
        <v>25</v>
      </c>
      <c r="D26" s="239"/>
      <c r="E26" s="251" t="str">
        <f>_xlfn.XLOOKUP(A26,'Order Page'!$R$29:$R$436,'Order Page'!$Q$29:$Q$436,"")</f>
        <v>9cm Marginal</v>
      </c>
      <c r="F26" s="240" t="s">
        <v>673</v>
      </c>
      <c r="G26" s="237" t="s">
        <v>673</v>
      </c>
      <c r="H26" s="249">
        <v>48</v>
      </c>
      <c r="I26" s="250" t="str">
        <f>_xlfn.XLOOKUP(H26,'Order Page'!$R$29:$R$436,'Order Page'!$D$29:$D$436,"")</f>
        <v>Mazus Reptans Blue</v>
      </c>
      <c r="J26" s="238">
        <f>_xlfn.XLOOKUP(H26,'Order Page'!$R$29:$R$436,'Order Page'!$P$29:$P$436,"")</f>
        <v>25</v>
      </c>
      <c r="K26" s="239"/>
      <c r="L26" s="251" t="str">
        <f>_xlfn.XLOOKUP(H26,'Order Page'!$R$29:$R$436,'Order Page'!$Q$29:$Q$436,"")</f>
        <v>9cm Marginal</v>
      </c>
      <c r="M26" s="240" t="s">
        <v>673</v>
      </c>
      <c r="N26" s="237"/>
      <c r="O26" s="230"/>
      <c r="Q26" s="230"/>
      <c r="R26" s="230"/>
      <c r="S26" s="230"/>
      <c r="T26" s="230"/>
      <c r="U26" s="230"/>
      <c r="V26" s="230"/>
    </row>
    <row r="27" spans="1:22" ht="15" customHeight="1">
      <c r="A27" s="249">
        <v>45</v>
      </c>
      <c r="B27" s="250" t="str">
        <f>_xlfn.XLOOKUP(A27,'Order Page'!$R$29:$R$436,'Order Page'!$D$29:$D$436,"")</f>
        <v>Lysimachia Nummularia Aurea</v>
      </c>
      <c r="C27" s="238">
        <f>_xlfn.XLOOKUP(A27,'Order Page'!$R$29:$R$436,'Order Page'!$P$29:$P$436,"")</f>
        <v>25</v>
      </c>
      <c r="D27" s="239"/>
      <c r="E27" s="251" t="str">
        <f>_xlfn.XLOOKUP(A27,'Order Page'!$R$29:$R$436,'Order Page'!$Q$29:$Q$436,"")</f>
        <v>9cm Marginal</v>
      </c>
      <c r="F27" s="240" t="s">
        <v>673</v>
      </c>
      <c r="G27" s="237" t="s">
        <v>673</v>
      </c>
      <c r="H27" s="249">
        <v>46</v>
      </c>
      <c r="I27" s="250" t="str">
        <f>_xlfn.XLOOKUP(H27,'Order Page'!$R$29:$R$436,'Order Page'!$D$29:$D$436,"")</f>
        <v>Lythrum Salicaria</v>
      </c>
      <c r="J27" s="238">
        <f>_xlfn.XLOOKUP(H27,'Order Page'!$R$29:$R$436,'Order Page'!$P$29:$P$436,"")</f>
        <v>35</v>
      </c>
      <c r="K27" s="239"/>
      <c r="L27" s="251" t="str">
        <f>_xlfn.XLOOKUP(H27,'Order Page'!$R$29:$R$436,'Order Page'!$Q$29:$Q$436,"")</f>
        <v>9cm Marginal</v>
      </c>
      <c r="M27" s="240" t="s">
        <v>673</v>
      </c>
      <c r="N27" s="237"/>
      <c r="O27" s="230"/>
      <c r="Q27" s="230"/>
      <c r="R27" s="230"/>
      <c r="S27" s="230"/>
      <c r="T27" s="230"/>
      <c r="U27" s="230"/>
      <c r="V27" s="230"/>
    </row>
    <row r="28" spans="1:22" ht="15" customHeight="1">
      <c r="A28" s="249">
        <v>43</v>
      </c>
      <c r="B28" s="250" t="str">
        <f>_xlfn.XLOOKUP(A28,'Order Page'!$R$29:$R$436,'Order Page'!$D$29:$D$436,"")</f>
        <v>Juncus Inflexus</v>
      </c>
      <c r="C28" s="238">
        <f>_xlfn.XLOOKUP(A28,'Order Page'!$R$29:$R$436,'Order Page'!$P$29:$P$436,"")</f>
        <v>30</v>
      </c>
      <c r="D28" s="239"/>
      <c r="E28" s="251" t="str">
        <f>_xlfn.XLOOKUP(A28,'Order Page'!$R$29:$R$436,'Order Page'!$Q$29:$Q$436,"")</f>
        <v>9cm Marginal</v>
      </c>
      <c r="F28" s="240" t="s">
        <v>673</v>
      </c>
      <c r="G28" s="237" t="s">
        <v>673</v>
      </c>
      <c r="H28" s="249">
        <v>44</v>
      </c>
      <c r="I28" s="250" t="str">
        <f>_xlfn.XLOOKUP(H28,'Order Page'!$R$29:$R$436,'Order Page'!$D$29:$D$436,"")</f>
        <v>Lysimachia Nummularia</v>
      </c>
      <c r="J28" s="238">
        <f>_xlfn.XLOOKUP(H28,'Order Page'!$R$29:$R$436,'Order Page'!$P$29:$P$436,"")</f>
        <v>25</v>
      </c>
      <c r="K28" s="239"/>
      <c r="L28" s="251" t="str">
        <f>_xlfn.XLOOKUP(H28,'Order Page'!$R$29:$R$436,'Order Page'!$Q$29:$Q$436,"")</f>
        <v>9cm Marginal</v>
      </c>
      <c r="M28" s="240" t="s">
        <v>673</v>
      </c>
      <c r="N28" s="237"/>
      <c r="O28" s="230"/>
      <c r="Q28" s="230"/>
      <c r="R28" s="230"/>
      <c r="S28" s="230"/>
      <c r="T28" s="230"/>
      <c r="U28" s="230"/>
      <c r="V28" s="230"/>
    </row>
    <row r="29" spans="1:22" ht="15" customHeight="1">
      <c r="A29" s="249">
        <v>41</v>
      </c>
      <c r="B29" s="250" t="str">
        <f>_xlfn.XLOOKUP(A29,'Order Page'!$R$29:$R$436,'Order Page'!$D$29:$D$436,"")</f>
        <v>Iris Versicolor</v>
      </c>
      <c r="C29" s="238">
        <f>_xlfn.XLOOKUP(A29,'Order Page'!$R$29:$R$436,'Order Page'!$P$29:$P$436,"")</f>
        <v>40</v>
      </c>
      <c r="D29" s="239"/>
      <c r="E29" s="251" t="str">
        <f>_xlfn.XLOOKUP(A29,'Order Page'!$R$29:$R$436,'Order Page'!$Q$29:$Q$436,"")</f>
        <v>9cm Marginal</v>
      </c>
      <c r="F29" s="240" t="s">
        <v>673</v>
      </c>
      <c r="G29" s="237" t="s">
        <v>673</v>
      </c>
      <c r="H29" s="249">
        <v>42</v>
      </c>
      <c r="I29" s="250" t="str">
        <f>_xlfn.XLOOKUP(H29,'Order Page'!$R$29:$R$436,'Order Page'!$D$29:$D$436,"")</f>
        <v>Juncus effusus Spiralis</v>
      </c>
      <c r="J29" s="238">
        <f>_xlfn.XLOOKUP(H29,'Order Page'!$R$29:$R$436,'Order Page'!$P$29:$P$436,"")</f>
        <v>30</v>
      </c>
      <c r="K29" s="239"/>
      <c r="L29" s="251" t="str">
        <f>_xlfn.XLOOKUP(H29,'Order Page'!$R$29:$R$436,'Order Page'!$Q$29:$Q$436,"")</f>
        <v>9cm Marginal</v>
      </c>
      <c r="M29" s="240" t="s">
        <v>673</v>
      </c>
      <c r="N29" s="237"/>
      <c r="O29" s="230"/>
      <c r="Q29" s="230"/>
      <c r="R29" s="230"/>
      <c r="S29" s="230"/>
      <c r="T29" s="230"/>
      <c r="U29" s="230"/>
      <c r="V29" s="230"/>
    </row>
    <row r="30" spans="1:22" ht="15" customHeight="1">
      <c r="A30" s="249">
        <v>39</v>
      </c>
      <c r="B30" s="250" t="str">
        <f>_xlfn.XLOOKUP(A30,'Order Page'!$R$29:$R$436,'Order Page'!$D$29:$D$436,"")</f>
        <v>Iris pseudacorus</v>
      </c>
      <c r="C30" s="238">
        <f>_xlfn.XLOOKUP(A30,'Order Page'!$R$29:$R$436,'Order Page'!$P$29:$P$436,"")</f>
        <v>40</v>
      </c>
      <c r="D30" s="239"/>
      <c r="E30" s="251" t="str">
        <f>_xlfn.XLOOKUP(A30,'Order Page'!$R$29:$R$436,'Order Page'!$Q$29:$Q$436,"")</f>
        <v>9cm Marginal</v>
      </c>
      <c r="F30" s="240" t="s">
        <v>673</v>
      </c>
      <c r="G30" s="237" t="s">
        <v>673</v>
      </c>
      <c r="H30" s="249">
        <v>40</v>
      </c>
      <c r="I30" s="250" t="str">
        <f>_xlfn.XLOOKUP(H30,'Order Page'!$R$29:$R$436,'Order Page'!$D$29:$D$436,"")</f>
        <v>Iris Sibirica alba</v>
      </c>
      <c r="J30" s="238">
        <f>_xlfn.XLOOKUP(H30,'Order Page'!$R$29:$R$436,'Order Page'!$P$29:$P$436,"")</f>
        <v>35</v>
      </c>
      <c r="K30" s="239"/>
      <c r="L30" s="251" t="str">
        <f>_xlfn.XLOOKUP(H30,'Order Page'!$R$29:$R$436,'Order Page'!$Q$29:$Q$436,"")</f>
        <v>9cm Marginal</v>
      </c>
      <c r="M30" s="240" t="s">
        <v>673</v>
      </c>
      <c r="N30" s="237"/>
      <c r="O30" s="230"/>
      <c r="Q30" s="230"/>
      <c r="R30" s="230"/>
      <c r="S30" s="230"/>
      <c r="T30" s="230"/>
      <c r="U30" s="230"/>
      <c r="V30" s="230"/>
    </row>
    <row r="31" spans="1:22" ht="15" customHeight="1">
      <c r="A31" s="249">
        <v>37</v>
      </c>
      <c r="B31" s="250" t="str">
        <f>_xlfn.XLOOKUP(A31,'Order Page'!$R$29:$R$436,'Order Page'!$D$29:$D$436,"")</f>
        <v>Houttuynia cordata variegata</v>
      </c>
      <c r="C31" s="238">
        <f>_xlfn.XLOOKUP(A31,'Order Page'!$R$29:$R$436,'Order Page'!$P$29:$P$436,"")</f>
        <v>30</v>
      </c>
      <c r="D31" s="239"/>
      <c r="E31" s="251" t="str">
        <f>_xlfn.XLOOKUP(A31,'Order Page'!$R$29:$R$436,'Order Page'!$Q$29:$Q$436,"")</f>
        <v>9cm Marginal</v>
      </c>
      <c r="F31" s="240" t="s">
        <v>673</v>
      </c>
      <c r="G31" s="237" t="s">
        <v>673</v>
      </c>
      <c r="H31" s="249">
        <v>38</v>
      </c>
      <c r="I31" s="250" t="str">
        <f>_xlfn.XLOOKUP(H31,'Order Page'!$R$29:$R$436,'Order Page'!$D$29:$D$436,"")</f>
        <v>Iris Ensata</v>
      </c>
      <c r="J31" s="238">
        <f>_xlfn.XLOOKUP(H31,'Order Page'!$R$29:$R$436,'Order Page'!$P$29:$P$436,"")</f>
        <v>35</v>
      </c>
      <c r="K31" s="239"/>
      <c r="L31" s="251" t="str">
        <f>_xlfn.XLOOKUP(H31,'Order Page'!$R$29:$R$436,'Order Page'!$Q$29:$Q$436,"")</f>
        <v>9cm Marginal</v>
      </c>
      <c r="M31" s="240" t="s">
        <v>673</v>
      </c>
      <c r="N31" s="237"/>
      <c r="O31" s="230"/>
      <c r="Q31" s="230"/>
      <c r="R31" s="230"/>
      <c r="S31" s="230"/>
      <c r="T31" s="230"/>
      <c r="U31" s="230"/>
      <c r="V31" s="230"/>
    </row>
    <row r="32" spans="1:22" ht="15" customHeight="1">
      <c r="A32" s="249">
        <v>35</v>
      </c>
      <c r="B32" s="250" t="str">
        <f>_xlfn.XLOOKUP(A32,'Order Page'!$R$29:$R$436,'Order Page'!$D$29:$D$436,"")</f>
        <v>Glyceria Aquatica Variegata</v>
      </c>
      <c r="C32" s="238">
        <f>_xlfn.XLOOKUP(A32,'Order Page'!$R$29:$R$436,'Order Page'!$P$29:$P$436,"")</f>
        <v>40</v>
      </c>
      <c r="D32" s="239"/>
      <c r="E32" s="251" t="str">
        <f>_xlfn.XLOOKUP(A32,'Order Page'!$R$29:$R$436,'Order Page'!$Q$29:$Q$436,"")</f>
        <v>9cm Marginal</v>
      </c>
      <c r="F32" s="240" t="s">
        <v>673</v>
      </c>
      <c r="G32" s="237" t="s">
        <v>673</v>
      </c>
      <c r="H32" s="249">
        <v>36</v>
      </c>
      <c r="I32" s="250" t="str">
        <f>_xlfn.XLOOKUP(H32,'Order Page'!$R$29:$R$436,'Order Page'!$D$29:$D$436,"")</f>
        <v>Gratiola Officinalis</v>
      </c>
      <c r="J32" s="238">
        <f>_xlfn.XLOOKUP(H32,'Order Page'!$R$29:$R$436,'Order Page'!$P$29:$P$436,"")</f>
        <v>30</v>
      </c>
      <c r="K32" s="239"/>
      <c r="L32" s="251" t="str">
        <f>_xlfn.XLOOKUP(H32,'Order Page'!$R$29:$R$436,'Order Page'!$Q$29:$Q$436,"")</f>
        <v>9cm Marginal</v>
      </c>
      <c r="M32" s="240" t="s">
        <v>673</v>
      </c>
      <c r="N32" s="237"/>
      <c r="O32" s="230"/>
      <c r="Q32" s="230"/>
      <c r="R32" s="230"/>
      <c r="S32" s="230"/>
      <c r="T32" s="230"/>
      <c r="U32" s="230"/>
      <c r="V32" s="230"/>
    </row>
    <row r="33" spans="1:22" ht="15" customHeight="1">
      <c r="A33" s="249">
        <v>33</v>
      </c>
      <c r="B33" s="250" t="str">
        <f>_xlfn.XLOOKUP(A33,'Order Page'!$R$29:$R$436,'Order Page'!$D$29:$D$436,"")</f>
        <v>Carex Panicea</v>
      </c>
      <c r="C33" s="238">
        <f>_xlfn.XLOOKUP(A33,'Order Page'!$R$29:$R$436,'Order Page'!$P$29:$P$436,"")</f>
        <v>25</v>
      </c>
      <c r="D33" s="239"/>
      <c r="E33" s="251" t="str">
        <f>_xlfn.XLOOKUP(A33,'Order Page'!$R$29:$R$436,'Order Page'!$Q$29:$Q$436,"")</f>
        <v>9cm Marginal</v>
      </c>
      <c r="F33" s="240" t="s">
        <v>673</v>
      </c>
      <c r="G33" s="237" t="s">
        <v>673</v>
      </c>
      <c r="H33" s="249">
        <v>34</v>
      </c>
      <c r="I33" s="250" t="str">
        <f>_xlfn.XLOOKUP(H33,'Order Page'!$R$29:$R$436,'Order Page'!$D$29:$D$436,"")</f>
        <v>Dichromena colorata</v>
      </c>
      <c r="J33" s="238">
        <f>_xlfn.XLOOKUP(H33,'Order Page'!$R$29:$R$436,'Order Page'!$P$29:$P$436,"")</f>
        <v>35</v>
      </c>
      <c r="K33" s="239"/>
      <c r="L33" s="251" t="str">
        <f>_xlfn.XLOOKUP(H33,'Order Page'!$R$29:$R$436,'Order Page'!$Q$29:$Q$436,"")</f>
        <v>9cm Marginal</v>
      </c>
      <c r="M33" s="240" t="s">
        <v>673</v>
      </c>
      <c r="N33" s="237"/>
      <c r="O33" s="230"/>
      <c r="Q33" s="230"/>
      <c r="R33" s="230"/>
      <c r="S33" s="230"/>
      <c r="T33" s="230"/>
      <c r="U33" s="230"/>
      <c r="V33" s="230"/>
    </row>
    <row r="34" spans="1:22" ht="15" customHeight="1">
      <c r="A34" s="252">
        <v>31</v>
      </c>
      <c r="B34" s="253" t="str">
        <f>_xlfn.XLOOKUP(A34,'Order Page'!$R$29:$R$436,'Order Page'!$D$29:$D$436,"")</f>
        <v>Caltha Palustris</v>
      </c>
      <c r="C34" s="241">
        <f>_xlfn.XLOOKUP(A34,'Order Page'!$R$29:$R$436,'Order Page'!$P$29:$P$436,"")</f>
        <v>35</v>
      </c>
      <c r="D34" s="242"/>
      <c r="E34" s="254" t="str">
        <f>_xlfn.XLOOKUP(A34,'Order Page'!$R$29:$R$436,'Order Page'!$Q$29:$Q$436,"")</f>
        <v>9cm Marginal</v>
      </c>
      <c r="F34" s="243" t="s">
        <v>673</v>
      </c>
      <c r="G34" s="237" t="s">
        <v>673</v>
      </c>
      <c r="H34" s="252">
        <v>32</v>
      </c>
      <c r="I34" s="253" t="str">
        <f>_xlfn.XLOOKUP(H34,'Order Page'!$R$29:$R$436,'Order Page'!$D$29:$D$436,"")</f>
        <v>Carex muskingumensis</v>
      </c>
      <c r="J34" s="241">
        <f>_xlfn.XLOOKUP(H34,'Order Page'!$R$29:$R$436,'Order Page'!$P$29:$P$436,"")</f>
        <v>40</v>
      </c>
      <c r="K34" s="242"/>
      <c r="L34" s="254" t="str">
        <f>_xlfn.XLOOKUP(H34,'Order Page'!$R$29:$R$436,'Order Page'!$Q$29:$Q$436,"")</f>
        <v>9cm Marginal</v>
      </c>
      <c r="M34" s="243" t="s">
        <v>673</v>
      </c>
      <c r="N34" s="237"/>
      <c r="O34" s="230"/>
      <c r="Q34" s="230"/>
      <c r="R34" s="230"/>
      <c r="S34" s="230"/>
      <c r="T34" s="230"/>
      <c r="U34" s="230"/>
      <c r="V34" s="230"/>
    </row>
    <row r="35" spans="1:22" ht="15" customHeight="1">
      <c r="O35" s="230"/>
      <c r="P35" s="230"/>
      <c r="Q35" s="230"/>
      <c r="R35" s="230"/>
      <c r="S35" s="230"/>
      <c r="T35" s="230"/>
      <c r="U35" s="230"/>
      <c r="V35" s="230"/>
    </row>
    <row r="36" spans="1:22" ht="24" customHeight="1">
      <c r="A36" s="229" t="s">
        <v>671</v>
      </c>
      <c r="P36" s="442">
        <f>P1</f>
        <v>45782</v>
      </c>
      <c r="Q36" s="442"/>
      <c r="R36" s="442"/>
      <c r="S36" s="442"/>
      <c r="T36" s="442"/>
      <c r="U36" s="230"/>
      <c r="V36" s="230"/>
    </row>
    <row r="37" spans="1:22" ht="15" customHeight="1">
      <c r="A37" s="229"/>
      <c r="C37" s="68"/>
      <c r="F37" s="232" t="s">
        <v>672</v>
      </c>
      <c r="M37" s="232" t="s">
        <v>672</v>
      </c>
      <c r="O37" s="230"/>
      <c r="P37" s="230"/>
      <c r="Q37" s="230"/>
      <c r="R37" s="230"/>
      <c r="S37" s="230"/>
      <c r="T37" s="322" t="s">
        <v>734</v>
      </c>
      <c r="U37" s="230"/>
      <c r="V37" s="230"/>
    </row>
    <row r="38" spans="1:22" ht="15" customHeight="1">
      <c r="A38" s="246">
        <v>61</v>
      </c>
      <c r="B38" s="247" t="str">
        <f>_xlfn.XLOOKUP(A38,'Order Page'!$R$29:$R$436,'Order Page'!$D$29:$D$436,"")</f>
        <v>Veronica beccabunga</v>
      </c>
      <c r="C38" s="234">
        <f>_xlfn.XLOOKUP(A38,'Order Page'!$R$29:$R$436,'Order Page'!$P$29:$P$436,"")</f>
        <v>25</v>
      </c>
      <c r="D38" s="235"/>
      <c r="E38" s="248" t="str">
        <f>_xlfn.XLOOKUP(A38,'Order Page'!$R$29:$R$436,'Order Page'!$Q$29:$Q$436,"")</f>
        <v>9cm Marginal</v>
      </c>
      <c r="F38" s="236" t="s">
        <v>673</v>
      </c>
      <c r="G38" s="237"/>
      <c r="H38" s="255">
        <v>62</v>
      </c>
      <c r="I38" s="247" t="str">
        <f>_xlfn.XLOOKUP(H38,'Order Page'!$R$29:$R$436,'Order Page'!$D$29:$D$436,"")</f>
        <v>Lobelia Queen Victoria</v>
      </c>
      <c r="J38" s="234">
        <f>_xlfn.XLOOKUP(H38,'Order Page'!$R$29:$R$436,'Order Page'!$P$29:$P$436,"")</f>
        <v>25</v>
      </c>
      <c r="K38" s="235"/>
      <c r="L38" s="248" t="str">
        <f>_xlfn.XLOOKUP(H38,'Order Page'!$R$29:$R$436,'Order Page'!$Q$29:$Q$436,"")</f>
        <v>10.5cm Pondside Plants</v>
      </c>
      <c r="M38" s="236" t="s">
        <v>673</v>
      </c>
      <c r="O38" s="230"/>
      <c r="P38" s="230"/>
      <c r="Q38" s="230"/>
      <c r="R38" s="230"/>
      <c r="S38" s="230"/>
      <c r="T38" s="230"/>
      <c r="U38" s="230"/>
      <c r="V38" s="230"/>
    </row>
    <row r="39" spans="1:22" ht="15" customHeight="1">
      <c r="A39" s="249">
        <v>63</v>
      </c>
      <c r="B39" s="250" t="str">
        <f>_xlfn.XLOOKUP(A39,'Order Page'!$R$29:$R$436,'Order Page'!$D$29:$D$436,"")</f>
        <v>Lobelia Siphilitica Alba</v>
      </c>
      <c r="C39" s="238">
        <f>_xlfn.XLOOKUP(A39,'Order Page'!$R$29:$R$436,'Order Page'!$P$29:$P$436,"")</f>
        <v>25</v>
      </c>
      <c r="D39" s="239"/>
      <c r="E39" s="251" t="str">
        <f>_xlfn.XLOOKUP(A39,'Order Page'!$R$29:$R$436,'Order Page'!$Q$29:$Q$436,"")</f>
        <v>10.5cm Pondside Plants</v>
      </c>
      <c r="F39" s="240" t="s">
        <v>673</v>
      </c>
      <c r="G39" s="237"/>
      <c r="H39" s="256">
        <v>64</v>
      </c>
      <c r="I39" s="250" t="str">
        <f>_xlfn.XLOOKUP(H39,'Order Page'!$R$29:$R$436,'Order Page'!$D$29:$D$436,"")</f>
        <v>Lobelia Siphilitica Blue</v>
      </c>
      <c r="J39" s="238">
        <f>_xlfn.XLOOKUP(H39,'Order Page'!$R$29:$R$436,'Order Page'!$P$29:$P$436,"")</f>
        <v>25</v>
      </c>
      <c r="K39" s="239"/>
      <c r="L39" s="251" t="str">
        <f>_xlfn.XLOOKUP(H39,'Order Page'!$R$29:$R$436,'Order Page'!$Q$29:$Q$436,"")</f>
        <v>10.5cm Pondside Plants</v>
      </c>
      <c r="M39" s="240" t="s">
        <v>673</v>
      </c>
      <c r="O39" s="230"/>
      <c r="P39" s="230"/>
      <c r="Q39" s="230"/>
      <c r="R39" s="230"/>
      <c r="S39" s="230"/>
      <c r="T39" s="230"/>
      <c r="U39" s="230"/>
      <c r="V39" s="230"/>
    </row>
    <row r="40" spans="1:22" ht="15" customHeight="1">
      <c r="A40" s="249">
        <v>65</v>
      </c>
      <c r="B40" s="250" t="str">
        <f>_xlfn.XLOOKUP(A40,'Order Page'!$R$29:$R$436,'Order Page'!$D$29:$D$436,"")</f>
        <v>Primula vialii</v>
      </c>
      <c r="C40" s="238">
        <f>_xlfn.XLOOKUP(A40,'Order Page'!$R$29:$R$436,'Order Page'!$P$29:$P$436,"")</f>
        <v>25</v>
      </c>
      <c r="D40" s="239"/>
      <c r="E40" s="251" t="str">
        <f>_xlfn.XLOOKUP(A40,'Order Page'!$R$29:$R$436,'Order Page'!$Q$29:$Q$436,"")</f>
        <v>10.5cm Pondside Plants</v>
      </c>
      <c r="F40" s="240" t="s">
        <v>673</v>
      </c>
      <c r="G40" s="237"/>
      <c r="H40" s="256">
        <v>66</v>
      </c>
      <c r="I40" s="250" t="str">
        <f>_xlfn.XLOOKUP(H40,'Order Page'!$R$29:$R$436,'Order Page'!$D$29:$D$436,"")</f>
        <v>Acorus Calamus</v>
      </c>
      <c r="J40" s="238">
        <f>_xlfn.XLOOKUP(H40,'Order Page'!$R$29:$R$436,'Order Page'!$P$29:$P$436,"")</f>
        <v>40</v>
      </c>
      <c r="K40" s="239"/>
      <c r="L40" s="251" t="str">
        <f>_xlfn.XLOOKUP(H40,'Order Page'!$R$29:$R$436,'Order Page'!$Q$29:$Q$436,"")</f>
        <v>2L Gardeners Choice</v>
      </c>
      <c r="M40" s="240" t="s">
        <v>673</v>
      </c>
    </row>
    <row r="41" spans="1:22" ht="15" customHeight="1">
      <c r="A41" s="249">
        <v>67</v>
      </c>
      <c r="B41" s="250" t="str">
        <f>_xlfn.XLOOKUP(A41,'Order Page'!$R$29:$R$436,'Order Page'!$D$29:$D$436,"")</f>
        <v>Acorus Calamus 'Variegatus'</v>
      </c>
      <c r="C41" s="238">
        <f>_xlfn.XLOOKUP(A41,'Order Page'!$R$29:$R$436,'Order Page'!$P$29:$P$436,"")</f>
        <v>40</v>
      </c>
      <c r="D41" s="239"/>
      <c r="E41" s="251" t="str">
        <f>_xlfn.XLOOKUP(A41,'Order Page'!$R$29:$R$436,'Order Page'!$Q$29:$Q$436,"")</f>
        <v>2L Gardeners Choice</v>
      </c>
      <c r="F41" s="240" t="s">
        <v>673</v>
      </c>
      <c r="G41" s="237"/>
      <c r="H41" s="256">
        <v>68</v>
      </c>
      <c r="I41" s="250" t="str">
        <f>_xlfn.XLOOKUP(H41,'Order Page'!$R$29:$R$436,'Order Page'!$D$29:$D$436,"")</f>
        <v>Acorus Gramineus 'Ogon'</v>
      </c>
      <c r="J41" s="238">
        <f>_xlfn.XLOOKUP(H41,'Order Page'!$R$29:$R$436,'Order Page'!$P$29:$P$436,"")</f>
        <v>35</v>
      </c>
      <c r="K41" s="239"/>
      <c r="L41" s="251" t="str">
        <f>_xlfn.XLOOKUP(H41,'Order Page'!$R$29:$R$436,'Order Page'!$Q$29:$Q$436,"")</f>
        <v>2L Gardeners Choice</v>
      </c>
      <c r="M41" s="240" t="s">
        <v>673</v>
      </c>
    </row>
    <row r="42" spans="1:22" ht="15" customHeight="1">
      <c r="A42" s="249">
        <v>69</v>
      </c>
      <c r="B42" s="250" t="str">
        <f>_xlfn.XLOOKUP(A42,'Order Page'!$R$29:$R$436,'Order Page'!$D$29:$D$436,"")</f>
        <v>Acorus Gramineus 'Variegatus'</v>
      </c>
      <c r="C42" s="238">
        <f>_xlfn.XLOOKUP(A42,'Order Page'!$R$29:$R$436,'Order Page'!$P$29:$P$436,"")</f>
        <v>30</v>
      </c>
      <c r="D42" s="239"/>
      <c r="E42" s="251" t="str">
        <f>_xlfn.XLOOKUP(A42,'Order Page'!$R$29:$R$436,'Order Page'!$Q$29:$Q$436,"")</f>
        <v>2L Gardeners Choice</v>
      </c>
      <c r="F42" s="240" t="s">
        <v>673</v>
      </c>
      <c r="G42" s="237"/>
      <c r="H42" s="256">
        <v>70</v>
      </c>
      <c r="I42" s="250" t="str">
        <f>_xlfn.XLOOKUP(H42,'Order Page'!$R$29:$R$436,'Order Page'!$D$29:$D$436,"")</f>
        <v>Alisma Parviflora</v>
      </c>
      <c r="J42" s="238">
        <f>_xlfn.XLOOKUP(H42,'Order Page'!$R$29:$R$436,'Order Page'!$P$29:$P$436,"")</f>
        <v>35</v>
      </c>
      <c r="K42" s="239"/>
      <c r="L42" s="251" t="str">
        <f>_xlfn.XLOOKUP(H42,'Order Page'!$R$29:$R$436,'Order Page'!$Q$29:$Q$436,"")</f>
        <v>2L Gardeners Choice</v>
      </c>
      <c r="M42" s="240" t="s">
        <v>673</v>
      </c>
    </row>
    <row r="43" spans="1:22" ht="15" customHeight="1">
      <c r="A43" s="249">
        <v>71</v>
      </c>
      <c r="B43" s="250" t="str">
        <f>_xlfn.XLOOKUP(A43,'Order Page'!$R$29:$R$436,'Order Page'!$D$29:$D$436,"")</f>
        <v>Alisma Plantago</v>
      </c>
      <c r="C43" s="238">
        <f>_xlfn.XLOOKUP(A43,'Order Page'!$R$29:$R$436,'Order Page'!$P$29:$P$436,"")</f>
        <v>35</v>
      </c>
      <c r="D43" s="239"/>
      <c r="E43" s="251" t="str">
        <f>_xlfn.XLOOKUP(A43,'Order Page'!$R$29:$R$436,'Order Page'!$Q$29:$Q$436,"")</f>
        <v>2L Gardeners Choice</v>
      </c>
      <c r="F43" s="240" t="s">
        <v>673</v>
      </c>
      <c r="G43" s="237"/>
      <c r="H43" s="256">
        <v>72</v>
      </c>
      <c r="I43" s="250" t="str">
        <f>_xlfn.XLOOKUP(H43,'Order Page'!$R$29:$R$436,'Order Page'!$D$29:$D$436,"")</f>
        <v>Butomus Umbellatus</v>
      </c>
      <c r="J43" s="238">
        <f>_xlfn.XLOOKUP(H43,'Order Page'!$R$29:$R$436,'Order Page'!$P$29:$P$436,"")</f>
        <v>35</v>
      </c>
      <c r="K43" s="239"/>
      <c r="L43" s="251" t="str">
        <f>_xlfn.XLOOKUP(H43,'Order Page'!$R$29:$R$436,'Order Page'!$Q$29:$Q$436,"")</f>
        <v>2L Gardeners Choice</v>
      </c>
      <c r="M43" s="240" t="s">
        <v>673</v>
      </c>
    </row>
    <row r="44" spans="1:22" ht="15" customHeight="1">
      <c r="A44" s="249">
        <v>73</v>
      </c>
      <c r="B44" s="250" t="str">
        <f>_xlfn.XLOOKUP(A44,'Order Page'!$R$29:$R$436,'Order Page'!$D$29:$D$436,"")</f>
        <v>Caltha Palustris</v>
      </c>
      <c r="C44" s="238">
        <f>_xlfn.XLOOKUP(A44,'Order Page'!$R$29:$R$436,'Order Page'!$P$29:$P$436,"")</f>
        <v>30</v>
      </c>
      <c r="D44" s="239"/>
      <c r="E44" s="251" t="str">
        <f>_xlfn.XLOOKUP(A44,'Order Page'!$R$29:$R$436,'Order Page'!$Q$29:$Q$436,"")</f>
        <v>2L Gardeners Choice</v>
      </c>
      <c r="F44" s="240" t="s">
        <v>673</v>
      </c>
      <c r="G44" s="237"/>
      <c r="H44" s="256">
        <v>74</v>
      </c>
      <c r="I44" s="250" t="str">
        <f>_xlfn.XLOOKUP(H44,'Order Page'!$R$29:$R$436,'Order Page'!$D$29:$D$436,"")</f>
        <v>Carex muskingumensis</v>
      </c>
      <c r="J44" s="238">
        <f>_xlfn.XLOOKUP(H44,'Order Page'!$R$29:$R$436,'Order Page'!$P$29:$P$436,"")</f>
        <v>40</v>
      </c>
      <c r="K44" s="239"/>
      <c r="L44" s="251" t="str">
        <f>_xlfn.XLOOKUP(H44,'Order Page'!$R$29:$R$436,'Order Page'!$Q$29:$Q$436,"")</f>
        <v>2L Gardeners Choice</v>
      </c>
      <c r="M44" s="240" t="s">
        <v>673</v>
      </c>
    </row>
    <row r="45" spans="1:22" ht="15" customHeight="1">
      <c r="A45" s="249">
        <v>75</v>
      </c>
      <c r="B45" s="250" t="str">
        <f>_xlfn.XLOOKUP(A45,'Order Page'!$R$29:$R$436,'Order Page'!$D$29:$D$436,"")</f>
        <v>Carex Panicea</v>
      </c>
      <c r="C45" s="238">
        <f>_xlfn.XLOOKUP(A45,'Order Page'!$R$29:$R$436,'Order Page'!$P$29:$P$436,"")</f>
        <v>35</v>
      </c>
      <c r="D45" s="239"/>
      <c r="E45" s="251" t="str">
        <f>_xlfn.XLOOKUP(A45,'Order Page'!$R$29:$R$436,'Order Page'!$Q$29:$Q$436,"")</f>
        <v>2L Gardeners Choice</v>
      </c>
      <c r="F45" s="240" t="s">
        <v>673</v>
      </c>
      <c r="G45" s="237"/>
      <c r="H45" s="256">
        <v>76</v>
      </c>
      <c r="I45" s="250" t="str">
        <f>_xlfn.XLOOKUP(H45,'Order Page'!$R$29:$R$436,'Order Page'!$D$29:$D$436,"")</f>
        <v xml:space="preserve">Cotula coronopifolia </v>
      </c>
      <c r="J45" s="238">
        <f>_xlfn.XLOOKUP(H45,'Order Page'!$R$29:$R$436,'Order Page'!$P$29:$P$436,"")</f>
        <v>35</v>
      </c>
      <c r="K45" s="239"/>
      <c r="L45" s="251" t="str">
        <f>_xlfn.XLOOKUP(H45,'Order Page'!$R$29:$R$436,'Order Page'!$Q$29:$Q$436,"")</f>
        <v>2L Gardeners Choice</v>
      </c>
      <c r="M45" s="240" t="s">
        <v>673</v>
      </c>
    </row>
    <row r="46" spans="1:22" ht="15" customHeight="1">
      <c r="A46" s="249">
        <v>77</v>
      </c>
      <c r="B46" s="250" t="str">
        <f>_xlfn.XLOOKUP(A46,'Order Page'!$R$29:$R$436,'Order Page'!$D$29:$D$436,"")</f>
        <v>Cyperus Percamenthus</v>
      </c>
      <c r="C46" s="238">
        <f>_xlfn.XLOOKUP(A46,'Order Page'!$R$29:$R$436,'Order Page'!$P$29:$P$436,"")</f>
        <v>35</v>
      </c>
      <c r="D46" s="239"/>
      <c r="E46" s="251" t="str">
        <f>_xlfn.XLOOKUP(A46,'Order Page'!$R$29:$R$436,'Order Page'!$Q$29:$Q$436,"")</f>
        <v>2L Gardeners Choice</v>
      </c>
      <c r="F46" s="240" t="s">
        <v>673</v>
      </c>
      <c r="G46" s="237"/>
      <c r="H46" s="256">
        <v>78</v>
      </c>
      <c r="I46" s="250" t="str">
        <f>_xlfn.XLOOKUP(H46,'Order Page'!$R$29:$R$436,'Order Page'!$D$29:$D$436,"")</f>
        <v>Equisetum Scirpoides</v>
      </c>
      <c r="J46" s="238">
        <f>_xlfn.XLOOKUP(H46,'Order Page'!$R$29:$R$436,'Order Page'!$P$29:$P$436,"")</f>
        <v>35</v>
      </c>
      <c r="K46" s="239"/>
      <c r="L46" s="251" t="str">
        <f>_xlfn.XLOOKUP(H46,'Order Page'!$R$29:$R$436,'Order Page'!$Q$29:$Q$436,"")</f>
        <v>2L Gardeners Choice</v>
      </c>
      <c r="M46" s="240" t="s">
        <v>673</v>
      </c>
    </row>
    <row r="47" spans="1:22" ht="15" customHeight="1">
      <c r="A47" s="249">
        <v>79</v>
      </c>
      <c r="B47" s="250" t="str">
        <f>_xlfn.XLOOKUP(A47,'Order Page'!$R$29:$R$436,'Order Page'!$D$29:$D$436,"")</f>
        <v>Ferns - Polystichum</v>
      </c>
      <c r="C47" s="238">
        <f>_xlfn.XLOOKUP(A47,'Order Page'!$R$29:$R$436,'Order Page'!$P$29:$P$436,"")</f>
        <v>35</v>
      </c>
      <c r="D47" s="239"/>
      <c r="E47" s="251" t="str">
        <f>_xlfn.XLOOKUP(A47,'Order Page'!$R$29:$R$436,'Order Page'!$Q$29:$Q$436,"")</f>
        <v>2L Gardeners Choice</v>
      </c>
      <c r="F47" s="240" t="s">
        <v>673</v>
      </c>
      <c r="G47" s="237"/>
      <c r="H47" s="256">
        <v>80</v>
      </c>
      <c r="I47" s="250" t="str">
        <f>_xlfn.XLOOKUP(H47,'Order Page'!$R$29:$R$436,'Order Page'!$D$29:$D$436,"")</f>
        <v>Fern - Dryopteris</v>
      </c>
      <c r="J47" s="238">
        <f>_xlfn.XLOOKUP(H47,'Order Page'!$R$29:$R$436,'Order Page'!$P$29:$P$436,"")</f>
        <v>35</v>
      </c>
      <c r="K47" s="239"/>
      <c r="L47" s="251" t="str">
        <f>_xlfn.XLOOKUP(H47,'Order Page'!$R$29:$R$436,'Order Page'!$Q$29:$Q$436,"")</f>
        <v>2L Gardeners Choice</v>
      </c>
      <c r="M47" s="240" t="s">
        <v>673</v>
      </c>
    </row>
    <row r="48" spans="1:22" ht="15" customHeight="1">
      <c r="A48" s="249">
        <v>81</v>
      </c>
      <c r="B48" s="250" t="str">
        <f>_xlfn.XLOOKUP(A48,'Order Page'!$R$29:$R$436,'Order Page'!$D$29:$D$436,"")</f>
        <v>Glyceria Aquatica Variegata</v>
      </c>
      <c r="C48" s="238">
        <f>_xlfn.XLOOKUP(A48,'Order Page'!$R$29:$R$436,'Order Page'!$P$29:$P$436,"")</f>
        <v>45</v>
      </c>
      <c r="D48" s="239"/>
      <c r="E48" s="251" t="str">
        <f>_xlfn.XLOOKUP(A48,'Order Page'!$R$29:$R$436,'Order Page'!$Q$29:$Q$436,"")</f>
        <v>2L Gardeners Choice</v>
      </c>
      <c r="F48" s="240" t="s">
        <v>673</v>
      </c>
      <c r="G48" s="237"/>
      <c r="H48" s="256">
        <v>82</v>
      </c>
      <c r="I48" s="250" t="str">
        <f>_xlfn.XLOOKUP(H48,'Order Page'!$R$29:$R$436,'Order Page'!$D$29:$D$436,"")</f>
        <v>Gratiola Officinalis</v>
      </c>
      <c r="J48" s="238">
        <f>_xlfn.XLOOKUP(H48,'Order Page'!$R$29:$R$436,'Order Page'!$P$29:$P$436,"")</f>
        <v>35</v>
      </c>
      <c r="K48" s="239"/>
      <c r="L48" s="251" t="str">
        <f>_xlfn.XLOOKUP(H48,'Order Page'!$R$29:$R$436,'Order Page'!$Q$29:$Q$436,"")</f>
        <v>2L Gardeners Choice</v>
      </c>
      <c r="M48" s="240" t="s">
        <v>673</v>
      </c>
    </row>
    <row r="49" spans="1:13" ht="15" customHeight="1">
      <c r="A49" s="249">
        <v>83</v>
      </c>
      <c r="B49" s="250" t="str">
        <f>_xlfn.XLOOKUP(A49,'Order Page'!$R$29:$R$436,'Order Page'!$D$29:$D$436,"")</f>
        <v xml:space="preserve">Hosta </v>
      </c>
      <c r="C49" s="238">
        <f>_xlfn.XLOOKUP(A49,'Order Page'!$R$29:$R$436,'Order Page'!$P$29:$P$436,"")</f>
        <v>35</v>
      </c>
      <c r="D49" s="239"/>
      <c r="E49" s="251" t="str">
        <f>_xlfn.XLOOKUP(A49,'Order Page'!$R$29:$R$436,'Order Page'!$Q$29:$Q$436,"")</f>
        <v>2L Gardeners Choice</v>
      </c>
      <c r="F49" s="240" t="s">
        <v>673</v>
      </c>
      <c r="G49" s="237"/>
      <c r="H49" s="256">
        <v>84</v>
      </c>
      <c r="I49" s="250" t="str">
        <f>_xlfn.XLOOKUP(H49,'Order Page'!$R$29:$R$436,'Order Page'!$D$29:$D$436,"")</f>
        <v>Houttuynia cordata</v>
      </c>
      <c r="J49" s="238">
        <f>_xlfn.XLOOKUP(H49,'Order Page'!$R$29:$R$436,'Order Page'!$P$29:$P$436,"")</f>
        <v>35</v>
      </c>
      <c r="K49" s="239"/>
      <c r="L49" s="251" t="str">
        <f>_xlfn.XLOOKUP(H49,'Order Page'!$R$29:$R$436,'Order Page'!$Q$29:$Q$436,"")</f>
        <v>2L Gardeners Choice</v>
      </c>
      <c r="M49" s="240" t="s">
        <v>673</v>
      </c>
    </row>
    <row r="50" spans="1:13" ht="15" customHeight="1">
      <c r="A50" s="249">
        <v>85</v>
      </c>
      <c r="B50" s="250" t="str">
        <f>_xlfn.XLOOKUP(A50,'Order Page'!$R$29:$R$436,'Order Page'!$D$29:$D$436,"")</f>
        <v>Houttuynia cordata variegata</v>
      </c>
      <c r="C50" s="238">
        <f>_xlfn.XLOOKUP(A50,'Order Page'!$R$29:$R$436,'Order Page'!$P$29:$P$436,"")</f>
        <v>35</v>
      </c>
      <c r="D50" s="239"/>
      <c r="E50" s="251" t="str">
        <f>_xlfn.XLOOKUP(A50,'Order Page'!$R$29:$R$436,'Order Page'!$Q$29:$Q$436,"")</f>
        <v>2L Gardeners Choice</v>
      </c>
      <c r="F50" s="240" t="s">
        <v>673</v>
      </c>
      <c r="G50" s="237"/>
      <c r="H50" s="256">
        <v>86</v>
      </c>
      <c r="I50" s="250" t="str">
        <f>_xlfn.XLOOKUP(H50,'Order Page'!$R$29:$R$436,'Order Page'!$D$29:$D$436,"")</f>
        <v>Iris louisiana 'Black Gamecock'</v>
      </c>
      <c r="J50" s="238">
        <f>_xlfn.XLOOKUP(H50,'Order Page'!$R$29:$R$436,'Order Page'!$P$29:$P$436,"")</f>
        <v>40</v>
      </c>
      <c r="K50" s="239"/>
      <c r="L50" s="251" t="str">
        <f>_xlfn.XLOOKUP(H50,'Order Page'!$R$29:$R$436,'Order Page'!$Q$29:$Q$436,"")</f>
        <v>2L Gardeners Choice</v>
      </c>
      <c r="M50" s="240" t="s">
        <v>673</v>
      </c>
    </row>
    <row r="51" spans="1:13" ht="15" customHeight="1">
      <c r="A51" s="249">
        <v>87</v>
      </c>
      <c r="B51" s="250" t="str">
        <f>_xlfn.XLOOKUP(A51,'Order Page'!$R$29:$R$436,'Order Page'!$D$29:$D$436,"")</f>
        <v>Iris pseudacorus Alba</v>
      </c>
      <c r="C51" s="238">
        <f>_xlfn.XLOOKUP(A51,'Order Page'!$R$29:$R$436,'Order Page'!$P$29:$P$436,"")</f>
        <v>35</v>
      </c>
      <c r="D51" s="239"/>
      <c r="E51" s="251" t="str">
        <f>_xlfn.XLOOKUP(A51,'Order Page'!$R$29:$R$436,'Order Page'!$Q$29:$Q$436,"")</f>
        <v>2L Gardeners Choice</v>
      </c>
      <c r="F51" s="240" t="s">
        <v>673</v>
      </c>
      <c r="G51" s="237"/>
      <c r="H51" s="256">
        <v>88</v>
      </c>
      <c r="I51" s="250" t="str">
        <f>_xlfn.XLOOKUP(H51,'Order Page'!$R$29:$R$436,'Order Page'!$D$29:$D$436,"")</f>
        <v>Iris pseudacorus Blue</v>
      </c>
      <c r="J51" s="238">
        <f>_xlfn.XLOOKUP(H51,'Order Page'!$R$29:$R$436,'Order Page'!$P$29:$P$436,"")</f>
        <v>35</v>
      </c>
      <c r="K51" s="239"/>
      <c r="L51" s="251" t="str">
        <f>_xlfn.XLOOKUP(H51,'Order Page'!$R$29:$R$436,'Order Page'!$Q$29:$Q$436,"")</f>
        <v>2L Gardeners Choice</v>
      </c>
      <c r="M51" s="240" t="s">
        <v>673</v>
      </c>
    </row>
    <row r="52" spans="1:13" ht="15" customHeight="1">
      <c r="A52" s="252">
        <v>89</v>
      </c>
      <c r="B52" s="253" t="str">
        <f>_xlfn.XLOOKUP(A52,'Order Page'!$R$29:$R$436,'Order Page'!$D$29:$D$436,"")</f>
        <v>Juncus effusus Spiralis</v>
      </c>
      <c r="C52" s="241">
        <f>_xlfn.XLOOKUP(A52,'Order Page'!$R$29:$R$436,'Order Page'!$P$29:$P$436,"")</f>
        <v>50</v>
      </c>
      <c r="D52" s="242"/>
      <c r="E52" s="254" t="str">
        <f>_xlfn.XLOOKUP(A52,'Order Page'!$R$29:$R$436,'Order Page'!$Q$29:$Q$436,"")</f>
        <v>2L Gardeners Choice</v>
      </c>
      <c r="F52" s="243" t="s">
        <v>673</v>
      </c>
      <c r="G52" s="237"/>
      <c r="H52" s="257">
        <v>90</v>
      </c>
      <c r="I52" s="253" t="str">
        <f>_xlfn.XLOOKUP(H52,'Order Page'!$R$29:$R$436,'Order Page'!$D$29:$D$436,"")</f>
        <v>Lobelia fan scarlet</v>
      </c>
      <c r="J52" s="241">
        <f>_xlfn.XLOOKUP(H52,'Order Page'!$R$29:$R$436,'Order Page'!$P$29:$P$436,"")</f>
        <v>35</v>
      </c>
      <c r="K52" s="242"/>
      <c r="L52" s="254" t="str">
        <f>_xlfn.XLOOKUP(H52,'Order Page'!$R$29:$R$436,'Order Page'!$Q$29:$Q$436,"")</f>
        <v>2L Gardeners Choice</v>
      </c>
      <c r="M52" s="243" t="s">
        <v>673</v>
      </c>
    </row>
    <row r="53" spans="1:13">
      <c r="A53" s="233"/>
      <c r="B53" s="244"/>
      <c r="C53" s="245"/>
      <c r="H53" s="233"/>
      <c r="I53" s="244"/>
      <c r="J53" s="237"/>
    </row>
    <row r="54" spans="1:13">
      <c r="A54" s="246">
        <v>119</v>
      </c>
      <c r="B54" s="247" t="str">
        <f>_xlfn.XLOOKUP(A54,'Order Page'!$R$29:$R$436,'Order Page'!$D$29:$D$436,"")</f>
        <v/>
      </c>
      <c r="C54" s="234" t="str">
        <f>_xlfn.XLOOKUP(A54,'Order Page'!$R$29:$R$436,'Order Page'!$P$29:$P$436,"")</f>
        <v/>
      </c>
      <c r="D54" s="235"/>
      <c r="E54" s="248" t="str">
        <f>_xlfn.XLOOKUP(A54,'Order Page'!$R$29:$R$436,'Order Page'!$Q$29:$Q$436,"")</f>
        <v/>
      </c>
      <c r="F54" s="236" t="s">
        <v>673</v>
      </c>
      <c r="G54" s="237" t="s">
        <v>673</v>
      </c>
      <c r="H54" s="246">
        <v>120</v>
      </c>
      <c r="I54" s="247" t="str">
        <f>_xlfn.XLOOKUP(H54,'Order Page'!$R$29:$R$436,'Order Page'!$D$29:$D$436,"")</f>
        <v/>
      </c>
      <c r="J54" s="234" t="str">
        <f>_xlfn.XLOOKUP(H54,'Order Page'!$R$29:$R$436,'Order Page'!$P$29:$P$436,"")</f>
        <v/>
      </c>
      <c r="K54" s="235"/>
      <c r="L54" s="248" t="str">
        <f>_xlfn.XLOOKUP(H54,'Order Page'!$R$29:$R$436,'Order Page'!$Q$29:$Q$436,"")</f>
        <v/>
      </c>
      <c r="M54" s="236" t="s">
        <v>673</v>
      </c>
    </row>
    <row r="55" spans="1:13">
      <c r="A55" s="249">
        <v>117</v>
      </c>
      <c r="B55" s="250" t="str">
        <f>_xlfn.XLOOKUP(A55,'Order Page'!$R$29:$R$436,'Order Page'!$D$29:$D$436,"")</f>
        <v/>
      </c>
      <c r="C55" s="238" t="str">
        <f>_xlfn.XLOOKUP(A55,'Order Page'!$R$29:$R$436,'Order Page'!$P$29:$P$436,"")</f>
        <v/>
      </c>
      <c r="D55" s="239"/>
      <c r="E55" s="251" t="str">
        <f>_xlfn.XLOOKUP(A55,'Order Page'!$R$29:$R$436,'Order Page'!$Q$29:$Q$436,"")</f>
        <v/>
      </c>
      <c r="F55" s="240" t="s">
        <v>673</v>
      </c>
      <c r="G55" s="237" t="s">
        <v>673</v>
      </c>
      <c r="H55" s="249">
        <v>118</v>
      </c>
      <c r="I55" s="250" t="str">
        <f>_xlfn.XLOOKUP(H55,'Order Page'!$R$29:$R$436,'Order Page'!$D$29:$D$436,"")</f>
        <v/>
      </c>
      <c r="J55" s="238" t="str">
        <f>_xlfn.XLOOKUP(H55,'Order Page'!$R$29:$R$436,'Order Page'!$P$29:$P$436,"")</f>
        <v/>
      </c>
      <c r="K55" s="239"/>
      <c r="L55" s="251" t="str">
        <f>_xlfn.XLOOKUP(H55,'Order Page'!$R$29:$R$436,'Order Page'!$Q$29:$Q$436,"")</f>
        <v/>
      </c>
      <c r="M55" s="240" t="s">
        <v>673</v>
      </c>
    </row>
    <row r="56" spans="1:13">
      <c r="A56" s="249">
        <v>115</v>
      </c>
      <c r="B56" s="250" t="str">
        <f>_xlfn.XLOOKUP(A56,'Order Page'!$R$29:$R$436,'Order Page'!$D$29:$D$436,"")</f>
        <v/>
      </c>
      <c r="C56" s="238" t="str">
        <f>_xlfn.XLOOKUP(A56,'Order Page'!$R$29:$R$436,'Order Page'!$P$29:$P$436,"")</f>
        <v/>
      </c>
      <c r="D56" s="239"/>
      <c r="E56" s="251" t="str">
        <f>_xlfn.XLOOKUP(A56,'Order Page'!$R$29:$R$436,'Order Page'!$Q$29:$Q$436,"")</f>
        <v/>
      </c>
      <c r="F56" s="240" t="s">
        <v>673</v>
      </c>
      <c r="G56" s="237" t="s">
        <v>673</v>
      </c>
      <c r="H56" s="249">
        <v>116</v>
      </c>
      <c r="I56" s="250" t="str">
        <f>_xlfn.XLOOKUP(H56,'Order Page'!$R$29:$R$436,'Order Page'!$D$29:$D$436,"")</f>
        <v/>
      </c>
      <c r="J56" s="238" t="str">
        <f>_xlfn.XLOOKUP(H56,'Order Page'!$R$29:$R$436,'Order Page'!$P$29:$P$436,"")</f>
        <v/>
      </c>
      <c r="K56" s="239"/>
      <c r="L56" s="251" t="str">
        <f>_xlfn.XLOOKUP(H56,'Order Page'!$R$29:$R$436,'Order Page'!$Q$29:$Q$436,"")</f>
        <v/>
      </c>
      <c r="M56" s="240" t="s">
        <v>673</v>
      </c>
    </row>
    <row r="57" spans="1:13">
      <c r="A57" s="249">
        <v>113</v>
      </c>
      <c r="B57" s="250" t="str">
        <f>_xlfn.XLOOKUP(A57,'Order Page'!$R$29:$R$436,'Order Page'!$D$29:$D$436,"")</f>
        <v/>
      </c>
      <c r="C57" s="238" t="str">
        <f>_xlfn.XLOOKUP(A57,'Order Page'!$R$29:$R$436,'Order Page'!$P$29:$P$436,"")</f>
        <v/>
      </c>
      <c r="D57" s="239"/>
      <c r="E57" s="251" t="str">
        <f>_xlfn.XLOOKUP(A57,'Order Page'!$R$29:$R$436,'Order Page'!$Q$29:$Q$436,"")</f>
        <v/>
      </c>
      <c r="F57" s="240" t="s">
        <v>673</v>
      </c>
      <c r="G57" s="237" t="s">
        <v>673</v>
      </c>
      <c r="H57" s="249">
        <v>114</v>
      </c>
      <c r="I57" s="250" t="str">
        <f>_xlfn.XLOOKUP(H57,'Order Page'!$R$29:$R$436,'Order Page'!$D$29:$D$436,"")</f>
        <v/>
      </c>
      <c r="J57" s="238" t="str">
        <f>_xlfn.XLOOKUP(H57,'Order Page'!$R$29:$R$436,'Order Page'!$P$29:$P$436,"")</f>
        <v/>
      </c>
      <c r="K57" s="239"/>
      <c r="L57" s="251" t="str">
        <f>_xlfn.XLOOKUP(H57,'Order Page'!$R$29:$R$436,'Order Page'!$Q$29:$Q$436,"")</f>
        <v/>
      </c>
      <c r="M57" s="240" t="s">
        <v>673</v>
      </c>
    </row>
    <row r="58" spans="1:13">
      <c r="A58" s="249">
        <v>111</v>
      </c>
      <c r="B58" s="250" t="str">
        <f>_xlfn.XLOOKUP(A58,'Order Page'!$R$29:$R$436,'Order Page'!$D$29:$D$436,"")</f>
        <v>Floating Tub Trappa natans</v>
      </c>
      <c r="C58" s="238">
        <f>_xlfn.XLOOKUP(A58,'Order Page'!$R$29:$R$436,'Order Page'!$P$29:$P$436,"")</f>
        <v>25</v>
      </c>
      <c r="D58" s="239"/>
      <c r="E58" s="251" t="str">
        <f>_xlfn.XLOOKUP(A58,'Order Page'!$R$29:$R$436,'Order Page'!$Q$29:$Q$436,"")</f>
        <v>Floating Plant Tubs</v>
      </c>
      <c r="F58" s="240" t="s">
        <v>673</v>
      </c>
      <c r="G58" s="237" t="s">
        <v>673</v>
      </c>
      <c r="H58" s="249">
        <v>112</v>
      </c>
      <c r="I58" s="250" t="str">
        <f>_xlfn.XLOOKUP(H58,'Order Page'!$R$29:$R$436,'Order Page'!$D$29:$D$436,"")</f>
        <v/>
      </c>
      <c r="J58" s="238" t="str">
        <f>_xlfn.XLOOKUP(H58,'Order Page'!$R$29:$R$436,'Order Page'!$P$29:$P$436,"")</f>
        <v/>
      </c>
      <c r="K58" s="239"/>
      <c r="L58" s="251" t="str">
        <f>_xlfn.XLOOKUP(H58,'Order Page'!$R$29:$R$436,'Order Page'!$Q$29:$Q$436,"")</f>
        <v/>
      </c>
      <c r="M58" s="240" t="s">
        <v>673</v>
      </c>
    </row>
    <row r="59" spans="1:13">
      <c r="A59" s="249">
        <v>109</v>
      </c>
      <c r="B59" s="250" t="str">
        <f>_xlfn.XLOOKUP(A59,'Order Page'!$R$29:$R$436,'Order Page'!$D$29:$D$436,"")</f>
        <v>Floating Tub Salvinia Natans</v>
      </c>
      <c r="C59" s="238">
        <f>_xlfn.XLOOKUP(A59,'Order Page'!$R$29:$R$436,'Order Page'!$P$29:$P$436,"")</f>
        <v>25</v>
      </c>
      <c r="D59" s="239"/>
      <c r="E59" s="251" t="str">
        <f>_xlfn.XLOOKUP(A59,'Order Page'!$R$29:$R$436,'Order Page'!$Q$29:$Q$436,"")</f>
        <v>Floating Plant Tubs</v>
      </c>
      <c r="F59" s="240" t="s">
        <v>673</v>
      </c>
      <c r="G59" s="237" t="s">
        <v>673</v>
      </c>
      <c r="H59" s="249">
        <v>110</v>
      </c>
      <c r="I59" s="250" t="str">
        <f>_xlfn.XLOOKUP(H59,'Order Page'!$R$29:$R$436,'Order Page'!$D$29:$D$436,"")</f>
        <v>Floating Tub Stratiotes Aloides</v>
      </c>
      <c r="J59" s="238">
        <f>_xlfn.XLOOKUP(H59,'Order Page'!$R$29:$R$436,'Order Page'!$P$29:$P$436,"")</f>
        <v>25</v>
      </c>
      <c r="K59" s="239"/>
      <c r="L59" s="251" t="str">
        <f>_xlfn.XLOOKUP(H59,'Order Page'!$R$29:$R$436,'Order Page'!$Q$29:$Q$436,"")</f>
        <v>Floating Plant Tubs</v>
      </c>
      <c r="M59" s="240" t="s">
        <v>673</v>
      </c>
    </row>
    <row r="60" spans="1:13">
      <c r="A60" s="249">
        <v>107</v>
      </c>
      <c r="B60" s="250" t="str">
        <f>_xlfn.XLOOKUP(A60,'Order Page'!$R$29:$R$436,'Order Page'!$D$29:$D$436,"")</f>
        <v>Floating Tub Hydrocleys nymphoides</v>
      </c>
      <c r="C60" s="238">
        <f>_xlfn.XLOOKUP(A60,'Order Page'!$R$29:$R$436,'Order Page'!$P$29:$P$436,"")</f>
        <v>25</v>
      </c>
      <c r="D60" s="239"/>
      <c r="E60" s="251" t="str">
        <f>_xlfn.XLOOKUP(A60,'Order Page'!$R$29:$R$436,'Order Page'!$Q$29:$Q$436,"")</f>
        <v>Floating Plant Tubs</v>
      </c>
      <c r="F60" s="240" t="s">
        <v>673</v>
      </c>
      <c r="G60" s="237" t="s">
        <v>673</v>
      </c>
      <c r="H60" s="249">
        <v>108</v>
      </c>
      <c r="I60" s="250" t="str">
        <f>_xlfn.XLOOKUP(H60,'Order Page'!$R$29:$R$436,'Order Page'!$D$29:$D$436,"")</f>
        <v>Floating Tub Nymphoides peltata</v>
      </c>
      <c r="J60" s="238">
        <f>_xlfn.XLOOKUP(H60,'Order Page'!$R$29:$R$436,'Order Page'!$P$29:$P$436,"")</f>
        <v>25</v>
      </c>
      <c r="K60" s="239"/>
      <c r="L60" s="251" t="str">
        <f>_xlfn.XLOOKUP(H60,'Order Page'!$R$29:$R$436,'Order Page'!$Q$29:$Q$436,"")</f>
        <v>Floating Plant Tubs</v>
      </c>
      <c r="M60" s="240" t="s">
        <v>673</v>
      </c>
    </row>
    <row r="61" spans="1:13">
      <c r="A61" s="249">
        <v>105</v>
      </c>
      <c r="B61" s="250" t="str">
        <f>_xlfn.XLOOKUP(A61,'Order Page'!$R$29:$R$436,'Order Page'!$D$29:$D$436,"")</f>
        <v>Floating Oxy Tub Ceratophyllum demersum</v>
      </c>
      <c r="C61" s="238">
        <f>_xlfn.XLOOKUP(A61,'Order Page'!$R$29:$R$436,'Order Page'!$P$29:$P$436,"")</f>
        <v>25</v>
      </c>
      <c r="D61" s="239"/>
      <c r="E61" s="251" t="str">
        <f>_xlfn.XLOOKUP(A61,'Order Page'!$R$29:$R$436,'Order Page'!$Q$29:$Q$436,"")</f>
        <v>Oxygenator Tubs</v>
      </c>
      <c r="F61" s="240" t="s">
        <v>673</v>
      </c>
      <c r="G61" s="237" t="s">
        <v>673</v>
      </c>
      <c r="H61" s="249">
        <v>106</v>
      </c>
      <c r="I61" s="250" t="str">
        <f>_xlfn.XLOOKUP(H61,'Order Page'!$R$29:$R$436,'Order Page'!$D$29:$D$436,"")</f>
        <v>Floating Oxy Tub Elodea Densa</v>
      </c>
      <c r="J61" s="238">
        <f>_xlfn.XLOOKUP(H61,'Order Page'!$R$29:$R$436,'Order Page'!$P$29:$P$436,"")</f>
        <v>25</v>
      </c>
      <c r="K61" s="239"/>
      <c r="L61" s="251" t="str">
        <f>_xlfn.XLOOKUP(H61,'Order Page'!$R$29:$R$436,'Order Page'!$Q$29:$Q$436,"")</f>
        <v>Oxygenator Tubs</v>
      </c>
      <c r="M61" s="240" t="s">
        <v>673</v>
      </c>
    </row>
    <row r="62" spans="1:13">
      <c r="A62" s="249">
        <v>103</v>
      </c>
      <c r="B62" s="250" t="str">
        <f>_xlfn.XLOOKUP(A62,'Order Page'!$R$29:$R$436,'Order Page'!$D$29:$D$436,"")</f>
        <v>Typha Minima</v>
      </c>
      <c r="C62" s="238">
        <f>_xlfn.XLOOKUP(A62,'Order Page'!$R$29:$R$436,'Order Page'!$P$29:$P$436,"")</f>
        <v>40</v>
      </c>
      <c r="D62" s="239"/>
      <c r="E62" s="251" t="str">
        <f>_xlfn.XLOOKUP(A62,'Order Page'!$R$29:$R$436,'Order Page'!$Q$29:$Q$436,"")</f>
        <v>2L Gardeners Choice</v>
      </c>
      <c r="F62" s="240" t="s">
        <v>673</v>
      </c>
      <c r="G62" s="237" t="s">
        <v>673</v>
      </c>
      <c r="H62" s="249">
        <v>104</v>
      </c>
      <c r="I62" s="250" t="str">
        <f>_xlfn.XLOOKUP(H62,'Order Page'!$R$29:$R$436,'Order Page'!$D$29:$D$436,"")</f>
        <v>Veronica beccabunga</v>
      </c>
      <c r="J62" s="238">
        <f>_xlfn.XLOOKUP(H62,'Order Page'!$R$29:$R$436,'Order Page'!$P$29:$P$436,"")</f>
        <v>35</v>
      </c>
      <c r="K62" s="239"/>
      <c r="L62" s="251" t="str">
        <f>_xlfn.XLOOKUP(H62,'Order Page'!$R$29:$R$436,'Order Page'!$Q$29:$Q$436,"")</f>
        <v>2L Gardeners Choice</v>
      </c>
      <c r="M62" s="240" t="s">
        <v>673</v>
      </c>
    </row>
    <row r="63" spans="1:13">
      <c r="A63" s="249">
        <v>101</v>
      </c>
      <c r="B63" s="250" t="str">
        <f>_xlfn.XLOOKUP(A63,'Order Page'!$R$29:$R$436,'Order Page'!$D$29:$D$436,"")</f>
        <v>Ranunculus lingua grandiflora</v>
      </c>
      <c r="C63" s="238">
        <f>_xlfn.XLOOKUP(A63,'Order Page'!$R$29:$R$436,'Order Page'!$P$29:$P$436,"")</f>
        <v>35</v>
      </c>
      <c r="D63" s="239"/>
      <c r="E63" s="251" t="str">
        <f>_xlfn.XLOOKUP(A63,'Order Page'!$R$29:$R$436,'Order Page'!$Q$29:$Q$436,"")</f>
        <v>2L Gardeners Choice</v>
      </c>
      <c r="F63" s="240" t="s">
        <v>673</v>
      </c>
      <c r="G63" s="237" t="s">
        <v>673</v>
      </c>
      <c r="H63" s="249">
        <v>102</v>
      </c>
      <c r="I63" s="250" t="str">
        <f>_xlfn.XLOOKUP(H63,'Order Page'!$R$29:$R$436,'Order Page'!$D$29:$D$436,"")</f>
        <v>Saururus Cernuus</v>
      </c>
      <c r="J63" s="238">
        <f>_xlfn.XLOOKUP(H63,'Order Page'!$R$29:$R$436,'Order Page'!$P$29:$P$436,"")</f>
        <v>35</v>
      </c>
      <c r="K63" s="239"/>
      <c r="L63" s="251" t="str">
        <f>_xlfn.XLOOKUP(H63,'Order Page'!$R$29:$R$436,'Order Page'!$Q$29:$Q$436,"")</f>
        <v>2L Gardeners Choice</v>
      </c>
      <c r="M63" s="240" t="s">
        <v>673</v>
      </c>
    </row>
    <row r="64" spans="1:13">
      <c r="A64" s="249">
        <v>99</v>
      </c>
      <c r="B64" s="250" t="str">
        <f>_xlfn.XLOOKUP(A64,'Order Page'!$R$29:$R$436,'Order Page'!$D$29:$D$436,"")</f>
        <v>Oenanthe Flamingo</v>
      </c>
      <c r="C64" s="238">
        <f>_xlfn.XLOOKUP(A64,'Order Page'!$R$29:$R$436,'Order Page'!$P$29:$P$436,"")</f>
        <v>35</v>
      </c>
      <c r="D64" s="239"/>
      <c r="E64" s="251" t="str">
        <f>_xlfn.XLOOKUP(A64,'Order Page'!$R$29:$R$436,'Order Page'!$Q$29:$Q$436,"")</f>
        <v>2L Gardeners Choice</v>
      </c>
      <c r="F64" s="240" t="s">
        <v>673</v>
      </c>
      <c r="G64" s="237" t="s">
        <v>673</v>
      </c>
      <c r="H64" s="249">
        <v>100</v>
      </c>
      <c r="I64" s="250" t="str">
        <f>_xlfn.XLOOKUP(H64,'Order Page'!$R$29:$R$436,'Order Page'!$D$29:$D$436,"")</f>
        <v xml:space="preserve">Phalaris arundinacea 'Picta'   </v>
      </c>
      <c r="J64" s="238">
        <f>_xlfn.XLOOKUP(H64,'Order Page'!$R$29:$R$436,'Order Page'!$P$29:$P$436,"")</f>
        <v>35</v>
      </c>
      <c r="K64" s="239"/>
      <c r="L64" s="251" t="str">
        <f>_xlfn.XLOOKUP(H64,'Order Page'!$R$29:$R$436,'Order Page'!$Q$29:$Q$436,"")</f>
        <v>2L Gardeners Choice</v>
      </c>
      <c r="M64" s="240" t="s">
        <v>673</v>
      </c>
    </row>
    <row r="65" spans="1:13">
      <c r="A65" s="249">
        <v>97</v>
      </c>
      <c r="B65" s="250" t="str">
        <f>_xlfn.XLOOKUP(A65,'Order Page'!$R$29:$R$436,'Order Page'!$D$29:$D$436,"")</f>
        <v>Mimulus Ringens</v>
      </c>
      <c r="C65" s="238">
        <f>_xlfn.XLOOKUP(A65,'Order Page'!$R$29:$R$436,'Order Page'!$P$29:$P$436,"")</f>
        <v>35</v>
      </c>
      <c r="D65" s="239"/>
      <c r="E65" s="251" t="str">
        <f>_xlfn.XLOOKUP(A65,'Order Page'!$R$29:$R$436,'Order Page'!$Q$29:$Q$436,"")</f>
        <v>2L Gardeners Choice</v>
      </c>
      <c r="F65" s="240" t="s">
        <v>673</v>
      </c>
      <c r="G65" s="237" t="s">
        <v>673</v>
      </c>
      <c r="H65" s="249">
        <v>98</v>
      </c>
      <c r="I65" s="250" t="str">
        <f>_xlfn.XLOOKUP(H65,'Order Page'!$R$29:$R$436,'Order Page'!$D$29:$D$436,"")</f>
        <v>Myosotis Palustris</v>
      </c>
      <c r="J65" s="238">
        <f>_xlfn.XLOOKUP(H65,'Order Page'!$R$29:$R$436,'Order Page'!$P$29:$P$436,"")</f>
        <v>35</v>
      </c>
      <c r="K65" s="239"/>
      <c r="L65" s="251" t="str">
        <f>_xlfn.XLOOKUP(H65,'Order Page'!$R$29:$R$436,'Order Page'!$Q$29:$Q$436,"")</f>
        <v>2L Gardeners Choice</v>
      </c>
      <c r="M65" s="240" t="s">
        <v>673</v>
      </c>
    </row>
    <row r="66" spans="1:13">
      <c r="A66" s="249">
        <v>95</v>
      </c>
      <c r="B66" s="250" t="str">
        <f>_xlfn.XLOOKUP(A66,'Order Page'!$R$29:$R$436,'Order Page'!$D$29:$D$436,"")</f>
        <v>Lysimachia Nummularia Aurea</v>
      </c>
      <c r="C66" s="238">
        <f>_xlfn.XLOOKUP(A66,'Order Page'!$R$29:$R$436,'Order Page'!$P$29:$P$436,"")</f>
        <v>35</v>
      </c>
      <c r="D66" s="239"/>
      <c r="E66" s="251" t="str">
        <f>_xlfn.XLOOKUP(A66,'Order Page'!$R$29:$R$436,'Order Page'!$Q$29:$Q$436,"")</f>
        <v>2L Gardeners Choice</v>
      </c>
      <c r="F66" s="240" t="s">
        <v>673</v>
      </c>
      <c r="G66" s="237" t="s">
        <v>673</v>
      </c>
      <c r="H66" s="249">
        <v>96</v>
      </c>
      <c r="I66" s="250" t="str">
        <f>_xlfn.XLOOKUP(H66,'Order Page'!$R$29:$R$436,'Order Page'!$D$29:$D$436,"")</f>
        <v>Mentha Pulegium</v>
      </c>
      <c r="J66" s="238">
        <f>_xlfn.XLOOKUP(H66,'Order Page'!$R$29:$R$436,'Order Page'!$P$29:$P$436,"")</f>
        <v>35</v>
      </c>
      <c r="K66" s="239"/>
      <c r="L66" s="251" t="str">
        <f>_xlfn.XLOOKUP(H66,'Order Page'!$R$29:$R$436,'Order Page'!$Q$29:$Q$436,"")</f>
        <v>2L Gardeners Choice</v>
      </c>
      <c r="M66" s="240" t="s">
        <v>673</v>
      </c>
    </row>
    <row r="67" spans="1:13">
      <c r="A67" s="249">
        <v>93</v>
      </c>
      <c r="B67" s="250" t="str">
        <f>_xlfn.XLOOKUP(A67,'Order Page'!$R$29:$R$436,'Order Page'!$D$29:$D$436,"")</f>
        <v>Lobelia Syphilitica alba</v>
      </c>
      <c r="C67" s="238">
        <f>_xlfn.XLOOKUP(A67,'Order Page'!$R$29:$R$436,'Order Page'!$P$29:$P$436,"")</f>
        <v>40</v>
      </c>
      <c r="D67" s="239"/>
      <c r="E67" s="251" t="str">
        <f>_xlfn.XLOOKUP(A67,'Order Page'!$R$29:$R$436,'Order Page'!$Q$29:$Q$436,"")</f>
        <v>2L Gardeners Choice</v>
      </c>
      <c r="F67" s="240" t="s">
        <v>673</v>
      </c>
      <c r="G67" s="237" t="s">
        <v>673</v>
      </c>
      <c r="H67" s="249">
        <v>94</v>
      </c>
      <c r="I67" s="250" t="str">
        <f>_xlfn.XLOOKUP(H67,'Order Page'!$R$29:$R$436,'Order Page'!$D$29:$D$436,"")</f>
        <v>Lysimachia Nummularia</v>
      </c>
      <c r="J67" s="238">
        <f>_xlfn.XLOOKUP(H67,'Order Page'!$R$29:$R$436,'Order Page'!$P$29:$P$436,"")</f>
        <v>35</v>
      </c>
      <c r="K67" s="239"/>
      <c r="L67" s="251" t="str">
        <f>_xlfn.XLOOKUP(H67,'Order Page'!$R$29:$R$436,'Order Page'!$Q$29:$Q$436,"")</f>
        <v>2L Gardeners Choice</v>
      </c>
      <c r="M67" s="240" t="s">
        <v>673</v>
      </c>
    </row>
    <row r="68" spans="1:13">
      <c r="A68" s="252">
        <v>91</v>
      </c>
      <c r="B68" s="253" t="str">
        <f>_xlfn.XLOOKUP(A68,'Order Page'!$R$29:$R$436,'Order Page'!$D$29:$D$436,"")</f>
        <v>Lobelia cardinalis Queen Victoria</v>
      </c>
      <c r="C68" s="241">
        <f>_xlfn.XLOOKUP(A68,'Order Page'!$R$29:$R$436,'Order Page'!$P$29:$P$436,"")</f>
        <v>35</v>
      </c>
      <c r="D68" s="242"/>
      <c r="E68" s="254" t="str">
        <f>_xlfn.XLOOKUP(A68,'Order Page'!$R$29:$R$436,'Order Page'!$Q$29:$Q$436,"")</f>
        <v>2L Gardeners Choice</v>
      </c>
      <c r="F68" s="243" t="s">
        <v>673</v>
      </c>
      <c r="G68" s="237" t="s">
        <v>673</v>
      </c>
      <c r="H68" s="252">
        <v>92</v>
      </c>
      <c r="I68" s="253" t="str">
        <f>_xlfn.XLOOKUP(H68,'Order Page'!$R$29:$R$436,'Order Page'!$D$29:$D$436,"")</f>
        <v>Lobelia Syphilitica</v>
      </c>
      <c r="J68" s="241">
        <f>_xlfn.XLOOKUP(H68,'Order Page'!$R$29:$R$436,'Order Page'!$P$29:$P$436,"")</f>
        <v>40</v>
      </c>
      <c r="K68" s="242"/>
      <c r="L68" s="254" t="str">
        <f>_xlfn.XLOOKUP(H68,'Order Page'!$R$29:$R$436,'Order Page'!$Q$29:$Q$436,"")</f>
        <v>2L Gardeners Choice</v>
      </c>
      <c r="M68" s="243" t="s">
        <v>673</v>
      </c>
    </row>
  </sheetData>
  <mergeCells count="2">
    <mergeCell ref="P1:T1"/>
    <mergeCell ref="P36:T36"/>
  </mergeCells>
  <pageMargins left="0.23622047244094491" right="0.23622047244094491" top="0.35433070866141736" bottom="0.35433070866141736" header="0" footer="0"/>
  <pageSetup paperSize="9" orientation="landscape" r:id="rId1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B44A2-A3DE-44A3-8FE8-5E2C800DF555}">
  <dimension ref="A1:AO214"/>
  <sheetViews>
    <sheetView workbookViewId="0">
      <selection activeCell="J24" sqref="J24"/>
    </sheetView>
  </sheetViews>
  <sheetFormatPr defaultRowHeight="15"/>
  <cols>
    <col min="2" max="2" width="23.7109375" bestFit="1" customWidth="1"/>
    <col min="20" max="20" width="28.5703125" bestFit="1" customWidth="1"/>
    <col min="22" max="22" width="19.5703125" bestFit="1" customWidth="1"/>
  </cols>
  <sheetData>
    <row r="1" spans="1:41">
      <c r="O1" t="s">
        <v>664</v>
      </c>
      <c r="P1">
        <f>IF(R9&gt;0,60,IF(R8&gt;0,55,IF(R7&gt;0,50,IF(R6&gt;0,45,IF(R5&gt;0,40,IF(R4&gt;0,35,IF(R3&gt;0,30,25)))))))</f>
        <v>25</v>
      </c>
      <c r="S1">
        <v>150</v>
      </c>
      <c r="U1" t="s">
        <v>358</v>
      </c>
      <c r="V1" t="s">
        <v>615</v>
      </c>
      <c r="W1" t="s">
        <v>616</v>
      </c>
      <c r="Y1" t="s">
        <v>617</v>
      </c>
      <c r="Z1" t="s">
        <v>425</v>
      </c>
      <c r="AA1" t="s">
        <v>586</v>
      </c>
      <c r="AB1" t="s">
        <v>587</v>
      </c>
      <c r="AD1" t="s">
        <v>619</v>
      </c>
      <c r="AE1" t="s">
        <v>615</v>
      </c>
    </row>
    <row r="2" spans="1:41">
      <c r="Q2">
        <f t="shared" ref="Q2:Q8" si="0">R2*U2</f>
        <v>0</v>
      </c>
      <c r="R2">
        <f>IF(ROUNDUP(SUM(V2:V$9),0)&gt;SUM(R3:R$9),ROUNDUP(SUM(V2:V$9)-SUM(R3:R$9),0),0)</f>
        <v>0</v>
      </c>
      <c r="U2">
        <v>25</v>
      </c>
      <c r="V2">
        <f>SUMIF(W$14:W$213,U2,X$14:X$213)</f>
        <v>0</v>
      </c>
      <c r="W2">
        <f>IF((V2-ROUNDDOWN(V2,0))&gt;0.9,ROUND(V2,0),ROUNDDOWN(V2,0))</f>
        <v>0</v>
      </c>
      <c r="Y2" s="45">
        <f>SUMIFS(X$14:X$213,W$14:W$213,U2,V$14:V$213,"8L Planted Contours")</f>
        <v>0</v>
      </c>
      <c r="Z2">
        <f>SUMIFS(X$14:X$213,W$14:W$213,U2,V$14:V$213,"1L Waterlilies")</f>
        <v>0</v>
      </c>
      <c r="AA2">
        <f>SUMIFS(X$14:X$213,W$14:W$213,U2,V$14:V$213,"2L Waterlilies")</f>
        <v>0</v>
      </c>
      <c r="AB2">
        <f>SUMIFS(X$14:X$213,W$14:W$213,U2,V$14:V$213,"2L Deep Water Plants")</f>
        <v>0</v>
      </c>
      <c r="AD2">
        <f>IF(ROUNDUP(SUM(V2:V$9),0)&gt;SUM(AD3:AD$9),ROUNDUP(SUM(V2:V$9)-SUM(AD3:AD$9),0),0)</f>
        <v>0</v>
      </c>
      <c r="AE2">
        <f>AD2*U2</f>
        <v>0</v>
      </c>
    </row>
    <row r="3" spans="1:41">
      <c r="Q3">
        <f t="shared" si="0"/>
        <v>0</v>
      </c>
      <c r="R3">
        <f>IF(ROUNDUP(SUM(V3:V$9),0)&gt;SUM(R4:R$9),ROUNDUP(SUM(V3:V$9)-SUM(R4:R$9),0),0)</f>
        <v>0</v>
      </c>
      <c r="S3">
        <f>ROUNDUP(AE10/S1,0)</f>
        <v>0</v>
      </c>
      <c r="T3" t="s">
        <v>620</v>
      </c>
      <c r="U3">
        <v>30</v>
      </c>
      <c r="V3">
        <f t="shared" ref="V3:V9" si="1">SUMIF(W$14:W$213,U3,X$14:X$213)</f>
        <v>0</v>
      </c>
      <c r="W3">
        <f t="shared" ref="W3:W8" si="2">IF((V3-ROUNDDOWN(V3,0))&gt;0.9,ROUND(V3,0),ROUNDDOWN(V3,0))</f>
        <v>0</v>
      </c>
      <c r="Y3" s="45">
        <f t="shared" ref="Y3:Y9" si="3">SUMIFS(X$14:X$213,W$14:W$213,U3,V$14:V$213,"8L Planted Contours")</f>
        <v>0</v>
      </c>
      <c r="Z3">
        <f t="shared" ref="Z3:Z9" si="4">SUMIFS(X$14:X$213,W$14:W$213,U3,V$14:V$213,"1L Waterlilies")</f>
        <v>0</v>
      </c>
      <c r="AA3">
        <f t="shared" ref="AA3:AA9" si="5">SUMIFS(X$14:X$213,W$14:W$213,U3,V$14:V$213,"2L Waterlilies")</f>
        <v>0</v>
      </c>
      <c r="AB3">
        <f t="shared" ref="AB3:AB9" si="6">SUMIFS(X$14:X$213,W$14:W$213,U3,V$14:V$213,"2L Deep Water Plants")</f>
        <v>0</v>
      </c>
      <c r="AD3">
        <f>IF(ROUNDUP(SUM(V3:V$9),0)&gt;SUM(AD4:AD$9),ROUNDUP(SUM(V3:V$9)-SUM(AD4:AD$9),0),0)</f>
        <v>0</v>
      </c>
      <c r="AE3">
        <f t="shared" ref="AE3:AE9" si="7">AD3*U3</f>
        <v>0</v>
      </c>
      <c r="AH3" t="s">
        <v>630</v>
      </c>
      <c r="AI3" t="s">
        <v>631</v>
      </c>
    </row>
    <row r="4" spans="1:41">
      <c r="O4">
        <f>IF(ROUNDUP(P4/S1,0)&lt;0,0,ROUNDUP(P4/S1,0))</f>
        <v>0</v>
      </c>
      <c r="P4">
        <f>SUM(Q2:Q9)-P1</f>
        <v>-25</v>
      </c>
      <c r="Q4">
        <f t="shared" si="0"/>
        <v>0</v>
      </c>
      <c r="R4">
        <f>IF(ROUNDUP(SUM(V4:V$9),0)&gt;SUM(R5:R$9),ROUNDUP(SUM(V4:V$9)-SUM(R5:R$9),0),0)</f>
        <v>0</v>
      </c>
      <c r="S4" s="45">
        <f>Z10+AA10+AB10</f>
        <v>0</v>
      </c>
      <c r="T4" t="s">
        <v>621</v>
      </c>
      <c r="U4">
        <v>35</v>
      </c>
      <c r="V4">
        <f t="shared" si="1"/>
        <v>0</v>
      </c>
      <c r="W4">
        <f>IF((V4-ROUNDDOWN(V4,0))&gt;0.9,ROUND(V4,0),ROUNDDOWN(V4,0))</f>
        <v>0</v>
      </c>
      <c r="Y4" s="45">
        <f t="shared" si="3"/>
        <v>0</v>
      </c>
      <c r="Z4">
        <f t="shared" si="4"/>
        <v>0</v>
      </c>
      <c r="AA4">
        <f t="shared" si="5"/>
        <v>0</v>
      </c>
      <c r="AB4">
        <f t="shared" si="6"/>
        <v>0</v>
      </c>
      <c r="AD4">
        <f>IF(ROUNDUP(SUM(V4:V$9),0)&gt;SUM(AD5:AD$9),ROUNDUP(SUM(V4:V$9)-SUM(AD5:AD$9),0),0)</f>
        <v>0</v>
      </c>
      <c r="AE4">
        <f t="shared" si="7"/>
        <v>0</v>
      </c>
      <c r="AG4" t="s">
        <v>627</v>
      </c>
      <c r="AH4">
        <f>IF(AA14=0,0,1)</f>
        <v>0</v>
      </c>
      <c r="AI4">
        <f>ROUNDUP(AA14,0)</f>
        <v>0</v>
      </c>
    </row>
    <row r="5" spans="1:41">
      <c r="O5">
        <f>ROUNDUP(P5,0)</f>
        <v>0</v>
      </c>
      <c r="P5">
        <f>SUM(V2:V9)</f>
        <v>0</v>
      </c>
      <c r="Q5">
        <f t="shared" si="0"/>
        <v>0</v>
      </c>
      <c r="R5">
        <f>IF(ROUNDUP(SUM(V5:V$9),0)&gt;SUM(R6:R$9),ROUNDUP(SUM(V5:V$9)-SUM(R6:R$9),0),0)</f>
        <v>0</v>
      </c>
      <c r="S5" s="45">
        <f>Y10</f>
        <v>0</v>
      </c>
      <c r="T5" t="s">
        <v>622</v>
      </c>
      <c r="U5">
        <v>40</v>
      </c>
      <c r="V5">
        <f t="shared" si="1"/>
        <v>0</v>
      </c>
      <c r="W5">
        <f t="shared" si="2"/>
        <v>0</v>
      </c>
      <c r="Y5" s="45">
        <f t="shared" si="3"/>
        <v>0</v>
      </c>
      <c r="Z5">
        <f t="shared" si="4"/>
        <v>0</v>
      </c>
      <c r="AA5">
        <f t="shared" si="5"/>
        <v>0</v>
      </c>
      <c r="AB5">
        <f t="shared" si="6"/>
        <v>0</v>
      </c>
      <c r="AD5">
        <f>IF(ROUNDUP(SUM(V5:V$9),0)&gt;SUM(AD6:AD$9),ROUNDUP(SUM(V5:V$9)-SUM(AD6:AD$9),0),0)</f>
        <v>0</v>
      </c>
      <c r="AE5">
        <f t="shared" si="7"/>
        <v>0</v>
      </c>
      <c r="AG5" t="s">
        <v>628</v>
      </c>
      <c r="AH5" t="b">
        <f>IF(AB14&gt;0,IF(ROUNDUP(AA14,0)-AA14&lt;0.01,AI4+1,AI4))</f>
        <v>0</v>
      </c>
      <c r="AI5">
        <f>ROUNDUP(AA14+AB14,0)</f>
        <v>0</v>
      </c>
    </row>
    <row r="6" spans="1:41">
      <c r="P6" s="227">
        <f>ROUNDDOWN((P5-ROUNDDOWN(P5,0))*100,0)</f>
        <v>0</v>
      </c>
      <c r="Q6">
        <f t="shared" si="0"/>
        <v>0</v>
      </c>
      <c r="R6">
        <f>IF(ROUNDUP(SUM(V6:V$9),0)&gt;SUM(R7:R$9),ROUNDUP(SUM(V6:V$9)-SUM(R7:R$9),0),0)</f>
        <v>0</v>
      </c>
      <c r="S6" s="45">
        <f>SUM(S4:S5)</f>
        <v>0</v>
      </c>
      <c r="T6" t="s">
        <v>623</v>
      </c>
      <c r="U6">
        <v>45</v>
      </c>
      <c r="V6">
        <f t="shared" si="1"/>
        <v>0</v>
      </c>
      <c r="W6">
        <f t="shared" si="2"/>
        <v>0</v>
      </c>
      <c r="Y6" s="45">
        <f t="shared" si="3"/>
        <v>0</v>
      </c>
      <c r="Z6">
        <f t="shared" si="4"/>
        <v>0</v>
      </c>
      <c r="AA6">
        <f t="shared" si="5"/>
        <v>0</v>
      </c>
      <c r="AB6">
        <f t="shared" si="6"/>
        <v>0</v>
      </c>
      <c r="AD6">
        <f>IF(ROUNDUP(SUM(V6:V$9),0)&gt;SUM(AD7:AD$9),ROUNDUP(SUM(V6:V$9)-SUM(AD7:AD$9),0),0)</f>
        <v>0</v>
      </c>
      <c r="AE6">
        <f t="shared" si="7"/>
        <v>0</v>
      </c>
      <c r="AG6" t="s">
        <v>629</v>
      </c>
      <c r="AH6">
        <f>AI5+1</f>
        <v>1</v>
      </c>
      <c r="AI6">
        <f>AH6+ROUNDDOWN(AC14,0)</f>
        <v>1</v>
      </c>
    </row>
    <row r="7" spans="1:41">
      <c r="Q7">
        <f t="shared" si="0"/>
        <v>0</v>
      </c>
      <c r="R7">
        <f>IF(ROUNDUP(SUM(V7:V$9),0)&gt;SUM(R8:R$9),ROUNDUP(SUM(V7:V$9)-SUM(R8:R$9),0),0)</f>
        <v>0</v>
      </c>
      <c r="U7">
        <v>50</v>
      </c>
      <c r="V7">
        <f t="shared" si="1"/>
        <v>0</v>
      </c>
      <c r="W7">
        <f t="shared" si="2"/>
        <v>0</v>
      </c>
      <c r="Y7" s="45">
        <f t="shared" si="3"/>
        <v>0</v>
      </c>
      <c r="Z7">
        <f t="shared" si="4"/>
        <v>0</v>
      </c>
      <c r="AA7">
        <f t="shared" si="5"/>
        <v>0</v>
      </c>
      <c r="AB7">
        <f t="shared" si="6"/>
        <v>0</v>
      </c>
      <c r="AD7">
        <f>IF(ROUNDUP(SUM(V7:V$9),0)&gt;SUM(AD8:AD$9),ROUNDUP(SUM(V7:V$9)-SUM(AD8:AD$9),0),0)</f>
        <v>0</v>
      </c>
      <c r="AE7">
        <f t="shared" si="7"/>
        <v>0</v>
      </c>
    </row>
    <row r="8" spans="1:41">
      <c r="Q8">
        <f t="shared" si="0"/>
        <v>0</v>
      </c>
      <c r="R8">
        <f>IF(ROUNDUP(SUM(V8:V$9),0)&gt;SUM(R9:R$9),ROUNDUP(SUM(V8:V$9)-SUM(R9:R$9),0),0)</f>
        <v>0</v>
      </c>
      <c r="U8">
        <v>55</v>
      </c>
      <c r="V8">
        <f t="shared" si="1"/>
        <v>0</v>
      </c>
      <c r="W8">
        <f t="shared" si="2"/>
        <v>0</v>
      </c>
      <c r="Y8" s="45">
        <f t="shared" si="3"/>
        <v>0</v>
      </c>
      <c r="Z8">
        <f t="shared" si="4"/>
        <v>0</v>
      </c>
      <c r="AA8">
        <f t="shared" si="5"/>
        <v>0</v>
      </c>
      <c r="AB8">
        <f t="shared" si="6"/>
        <v>0</v>
      </c>
      <c r="AD8">
        <f>IF(ROUNDUP(SUM(V8:V$9),0)&gt;SUM(AD9:AD$9),ROUNDUP(SUM(V8:V$9)-SUM(AD9:AD$9),0),0)</f>
        <v>0</v>
      </c>
      <c r="AE8">
        <f t="shared" si="7"/>
        <v>0</v>
      </c>
    </row>
    <row r="9" spans="1:41">
      <c r="Q9">
        <f>R9*U9</f>
        <v>0</v>
      </c>
      <c r="R9">
        <f>ROUNDUP(V9,0)</f>
        <v>0</v>
      </c>
      <c r="U9">
        <v>60</v>
      </c>
      <c r="V9">
        <f t="shared" si="1"/>
        <v>0</v>
      </c>
      <c r="W9">
        <f>IF((V9-ROUNDDOWN(V9,0))&gt;0.9,ROUND(V9,0),ROUNDDOWN(V9,0))</f>
        <v>0</v>
      </c>
      <c r="Y9" s="45">
        <f t="shared" si="3"/>
        <v>0</v>
      </c>
      <c r="Z9">
        <f t="shared" si="4"/>
        <v>0</v>
      </c>
      <c r="AA9">
        <f t="shared" si="5"/>
        <v>0</v>
      </c>
      <c r="AB9">
        <f t="shared" si="6"/>
        <v>0</v>
      </c>
      <c r="AD9">
        <f>ROUNDUP(V9,0)</f>
        <v>0</v>
      </c>
      <c r="AE9">
        <f t="shared" si="7"/>
        <v>0</v>
      </c>
    </row>
    <row r="10" spans="1:41">
      <c r="X10" s="45">
        <f>SUM(Y10:AB10)</f>
        <v>0</v>
      </c>
      <c r="Y10" s="45">
        <f>SUM(Y2:Y9)</f>
        <v>0</v>
      </c>
      <c r="Z10" s="45">
        <f>SUM(Z2:Z9)</f>
        <v>0</v>
      </c>
      <c r="AA10" s="45">
        <f>SUM(AA2:AA9)</f>
        <v>0</v>
      </c>
      <c r="AB10" s="45">
        <f>SUM(AB2:AB9)</f>
        <v>0</v>
      </c>
      <c r="AE10">
        <f>SUM(AE2:AE9)</f>
        <v>0</v>
      </c>
    </row>
    <row r="11" spans="1:41">
      <c r="AF11" t="s">
        <v>624</v>
      </c>
    </row>
    <row r="12" spans="1:41">
      <c r="AA12" t="s">
        <v>618</v>
      </c>
      <c r="AC12">
        <f>ROUNDUP(AA14+AB14,0)</f>
        <v>0</v>
      </c>
      <c r="AD12" t="s">
        <v>624</v>
      </c>
      <c r="AF12">
        <f>IF(AA14+AB14=0,IF(AC14&gt;1,1,AC14),IF(AA14+AB14&lt;1,AA14+AB14,1))</f>
        <v>0</v>
      </c>
      <c r="AG12">
        <f>_xlfn.MAXIFS($AA14:$AA213,$AD14:$AD213,AG13)+_xlfn.MAXIFS($AB14:$AB213,$AD14:$AD213,AG13)+_xlfn.MAXIFS($AC14:$AC213,$AD14:$AD213,AG13)</f>
        <v>0</v>
      </c>
      <c r="AH12">
        <f t="shared" ref="AH12:AJ12" si="8">_xlfn.MAXIFS($AA14:$AA213,$AD14:$AD213,AH13)+_xlfn.MAXIFS($AB14:$AB213,$AD14:$AD213,AH13)+_xlfn.MAXIFS($AC14:$AC213,$AD14:$AD213,AH13)</f>
        <v>0</v>
      </c>
      <c r="AI12">
        <f t="shared" si="8"/>
        <v>0</v>
      </c>
      <c r="AJ12">
        <f t="shared" si="8"/>
        <v>0</v>
      </c>
      <c r="AK12">
        <f t="shared" ref="AK12" si="9">_xlfn.MAXIFS($AA14:$AA213,$AD14:$AD213,AK13)+_xlfn.MAXIFS($AB14:$AB213,$AD14:$AD213,AK13)+_xlfn.MAXIFS($AC14:$AC213,$AD14:$AD213,AK13)</f>
        <v>0</v>
      </c>
      <c r="AL12">
        <f t="shared" ref="AL12" si="10">_xlfn.MAXIFS($AA14:$AA213,$AD14:$AD213,AL13)+_xlfn.MAXIFS($AB14:$AB213,$AD14:$AD213,AL13)+_xlfn.MAXIFS($AC14:$AC213,$AD14:$AD213,AL13)</f>
        <v>0</v>
      </c>
      <c r="AM12">
        <f t="shared" ref="AM12" si="11">_xlfn.MAXIFS($AA14:$AA213,$AD14:$AD213,AM13)+_xlfn.MAXIFS($AB14:$AB213,$AD14:$AD213,AM13)+_xlfn.MAXIFS($AC14:$AC213,$AD14:$AD213,AM13)</f>
        <v>0</v>
      </c>
      <c r="AN12">
        <f t="shared" ref="AN12" si="12">_xlfn.MAXIFS($AA14:$AA213,$AD14:$AD213,AN13)+_xlfn.MAXIFS($AB14:$AB213,$AD14:$AD213,AN13)+_xlfn.MAXIFS($AC14:$AC213,$AD14:$AD213,AN13)</f>
        <v>0</v>
      </c>
      <c r="AO12">
        <f t="shared" ref="AO12" si="13">_xlfn.MAXIFS($AA14:$AA213,$AD14:$AD213,AO13)+_xlfn.MAXIFS($AB14:$AB213,$AD14:$AD213,AO13)+_xlfn.MAXIFS($AC14:$AC213,$AD14:$AD213,AO13)</f>
        <v>0</v>
      </c>
    </row>
    <row r="13" spans="1:41">
      <c r="A13" t="s">
        <v>611</v>
      </c>
      <c r="B13" t="s">
        <v>612</v>
      </c>
      <c r="C13" t="s">
        <v>347</v>
      </c>
      <c r="D13" t="s">
        <v>348</v>
      </c>
      <c r="E13" t="s">
        <v>367</v>
      </c>
      <c r="F13" t="s">
        <v>358</v>
      </c>
      <c r="G13" t="s">
        <v>613</v>
      </c>
      <c r="H13" t="s">
        <v>614</v>
      </c>
      <c r="I13" t="s">
        <v>378</v>
      </c>
      <c r="K13" t="s">
        <v>378</v>
      </c>
      <c r="L13" t="s">
        <v>612</v>
      </c>
      <c r="M13" t="s">
        <v>347</v>
      </c>
      <c r="N13" t="s">
        <v>348</v>
      </c>
      <c r="O13" t="s">
        <v>367</v>
      </c>
      <c r="P13" t="s">
        <v>358</v>
      </c>
      <c r="Q13" t="s">
        <v>613</v>
      </c>
      <c r="R13" t="s">
        <v>614</v>
      </c>
      <c r="T13" t="s">
        <v>612</v>
      </c>
      <c r="U13" t="s">
        <v>348</v>
      </c>
      <c r="V13" t="s">
        <v>367</v>
      </c>
      <c r="W13" t="s">
        <v>358</v>
      </c>
      <c r="X13" t="s">
        <v>613</v>
      </c>
      <c r="Y13" t="s">
        <v>614</v>
      </c>
      <c r="AA13" t="s">
        <v>625</v>
      </c>
      <c r="AB13" t="s">
        <v>626</v>
      </c>
      <c r="AC13" t="s">
        <v>617</v>
      </c>
      <c r="AF13">
        <v>1</v>
      </c>
      <c r="AG13">
        <v>2</v>
      </c>
      <c r="AH13">
        <v>3</v>
      </c>
      <c r="AI13">
        <v>4</v>
      </c>
      <c r="AJ13">
        <v>5</v>
      </c>
      <c r="AK13">
        <v>6</v>
      </c>
      <c r="AL13">
        <v>7</v>
      </c>
      <c r="AM13">
        <v>8</v>
      </c>
      <c r="AN13">
        <v>9</v>
      </c>
      <c r="AO13">
        <v>10</v>
      </c>
    </row>
    <row r="14" spans="1:41">
      <c r="A14">
        <v>1</v>
      </c>
      <c r="B14" t="str">
        <f>_xlfn.XLOOKUP(A14,'Order Page'!T$29:T$471,'Order Page'!D$29:D$471,"")</f>
        <v/>
      </c>
      <c r="C14" t="str">
        <f>_xlfn.XLOOKUP(A14,'Order Page'!T$29:T$471,'Order Page'!U$29:U$471,"")</f>
        <v/>
      </c>
      <c r="D14" t="str">
        <f>_xlfn.XLOOKUP(A14,'Order Page'!T$29:T$471,'Order Page'!C$29:C$471,"")</f>
        <v/>
      </c>
      <c r="E14" t="str">
        <f>_xlfn.XLOOKUP(A14,'Order Page'!T$29:T$471,'Order Page'!Q$29:Q$471,"")</f>
        <v/>
      </c>
      <c r="F14" t="str">
        <f>_xlfn.XLOOKUP(A14,'Order Page'!T$29:T$471,'Order Page'!P$29:P$471,"")</f>
        <v/>
      </c>
      <c r="G14" t="str">
        <f>_xlfn.XLOOKUP(A14,'Order Page'!T$29:T$471,'Order Page'!O$29:O$471,"")</f>
        <v/>
      </c>
      <c r="H14" t="str">
        <f>_xlfn.XLOOKUP(A14,'Order Page'!T$29:T$471,'Order Page'!R$29:R$471,"")</f>
        <v/>
      </c>
      <c r="I14" t="str">
        <f>IFERROR(RANK(F14,F$14:F$213,1)+COUNTIF(F$14:F14,F14)-1,"")</f>
        <v/>
      </c>
      <c r="K14">
        <v>1</v>
      </c>
      <c r="L14" t="str">
        <f t="shared" ref="L14:R14" si="14">_xlfn.XLOOKUP($A14,$I$14:$I$213,B$14:B$213,"")</f>
        <v/>
      </c>
      <c r="M14" t="str">
        <f t="shared" si="14"/>
        <v/>
      </c>
      <c r="N14" t="str">
        <f t="shared" si="14"/>
        <v/>
      </c>
      <c r="O14" t="str">
        <f t="shared" si="14"/>
        <v/>
      </c>
      <c r="P14" t="str">
        <f t="shared" si="14"/>
        <v/>
      </c>
      <c r="Q14" t="str">
        <f t="shared" si="14"/>
        <v/>
      </c>
      <c r="R14" t="str">
        <f t="shared" si="14"/>
        <v/>
      </c>
      <c r="T14" t="str" cm="1">
        <f t="array" ref="T14">VLOOKUP(ROW(1:1),K$14:L$163,2)</f>
        <v/>
      </c>
      <c r="U14" t="str" cm="1">
        <f t="array" ref="U14">VLOOKUP(ROW(1:1),K$14:N$163,4)</f>
        <v/>
      </c>
      <c r="V14" t="str" cm="1">
        <f t="array" ref="V14">VLOOKUP(ROW(1:1),K$14:O$163,5)</f>
        <v/>
      </c>
      <c r="W14" t="str" cm="1">
        <f t="array" ref="W14">VLOOKUP(ROW(1:1),K$14:P$163,6)</f>
        <v/>
      </c>
      <c r="X14" t="str" cm="1">
        <f t="array" ref="X14">VLOOKUP(ROW(1:1),K$14:Q$163,7)</f>
        <v/>
      </c>
      <c r="Y14" t="str" cm="1">
        <f t="array" ref="Y14">VLOOKUP(ROW(1:1),K$14:R$163,8)</f>
        <v/>
      </c>
      <c r="AA14">
        <f>IF(OR(V14="5L Waterlilies",V14="2L Waterlilies",V14="2L Deep Water Plants"),X14,0)+MAX(AA15:AA161)</f>
        <v>0</v>
      </c>
      <c r="AB14">
        <f>IF(OR(V14="1L Waterlilies",V14="1L Deep Water Plants"),X14,0)+MAX(AB15:AB161)</f>
        <v>0</v>
      </c>
      <c r="AC14">
        <f>IF(V14="8L Planted Contours",X14,0)+MAX(AC15:AC161)</f>
        <v>0</v>
      </c>
      <c r="AD14">
        <f t="shared" ref="AD14:AD74" si="15">IF(AA14&lt;&gt;AA15,ROUNDUP(AA14,0),0)+IF(AB14&lt;&gt;AB15,IF(AA$14+AB14&lt;ROUNDUP(AA$14,0)+ROUNDDOWN(AB14,0),ROUNDUP(AA$14,0)+ROUNDDOWN(AB14,0),ROUNDUP(AA$14,0)+ROUNDDOWN(AB14,0)+1),0)+IF(AC14&lt;&gt;AC15,ROUNDDOWN(AC14,0)+AC$12,0)</f>
        <v>0</v>
      </c>
    </row>
    <row r="15" spans="1:41">
      <c r="A15">
        <v>2</v>
      </c>
      <c r="B15" t="str">
        <f>_xlfn.XLOOKUP(A15,'Order Page'!T$29:T$471,'Order Page'!D$29:D$471,"")</f>
        <v/>
      </c>
      <c r="C15" t="str">
        <f>_xlfn.XLOOKUP(A15,'Order Page'!T$29:T$471,'Order Page'!U$29:U$471,"")</f>
        <v/>
      </c>
      <c r="D15" t="str">
        <f>_xlfn.XLOOKUP(A15,'Order Page'!T$29:T$471,'Order Page'!C$29:C$471,"")</f>
        <v/>
      </c>
      <c r="E15" t="str">
        <f>_xlfn.XLOOKUP(A15,'Order Page'!T$29:T$471,'Order Page'!Q$29:Q$471,"")</f>
        <v/>
      </c>
      <c r="F15" t="str">
        <f>_xlfn.XLOOKUP(A15,'Order Page'!T$29:T$471,'Order Page'!P$29:P$471,"")</f>
        <v/>
      </c>
      <c r="G15" t="str">
        <f>_xlfn.XLOOKUP(A15,'Order Page'!T$29:T$471,'Order Page'!O$29:O$471,"")</f>
        <v/>
      </c>
      <c r="H15" t="str">
        <f>_xlfn.XLOOKUP(A15,'Order Page'!T$29:T$471,'Order Page'!R$29:R$471,"")</f>
        <v/>
      </c>
      <c r="I15" t="str">
        <f>IFERROR(RANK(F15,F$14:F$213,1)+COUNTIF(F$14:F15,F15)-1,"")</f>
        <v/>
      </c>
      <c r="K15" t="str">
        <f>IFERROR(K14+M14,"")</f>
        <v/>
      </c>
      <c r="L15" t="str">
        <f t="shared" ref="L15:L78" si="16">_xlfn.XLOOKUP($A15,$I$14:$I$213,B$14:B$213,"")</f>
        <v/>
      </c>
      <c r="M15" t="str">
        <f t="shared" ref="M15:M78" si="17">_xlfn.XLOOKUP($A15,$I$14:$I$213,C$14:C$213,"")</f>
        <v/>
      </c>
      <c r="N15" t="str">
        <f t="shared" ref="N15:N78" si="18">_xlfn.XLOOKUP($A15,$I$14:$I$213,D$14:D$213,"")</f>
        <v/>
      </c>
      <c r="O15" t="str">
        <f t="shared" ref="O15:O78" si="19">_xlfn.XLOOKUP($A15,$I$14:$I$213,E$14:E$213,"")</f>
        <v/>
      </c>
      <c r="P15" t="str">
        <f t="shared" ref="P15:P78" si="20">_xlfn.XLOOKUP($A15,$I$14:$I$213,F$14:F$213,"")</f>
        <v/>
      </c>
      <c r="Q15" t="str">
        <f t="shared" ref="Q15:Q78" si="21">_xlfn.XLOOKUP($A15,$I$14:$I$213,G$14:G$213,"")</f>
        <v/>
      </c>
      <c r="R15" t="str">
        <f t="shared" ref="R15:R78" si="22">_xlfn.XLOOKUP($A15,$I$14:$I$213,H$14:H$213,"")</f>
        <v/>
      </c>
      <c r="T15" t="str" cm="1">
        <f t="array" ref="T15">VLOOKUP(ROW(2:2),K$14:L$163,2)</f>
        <v/>
      </c>
      <c r="U15" t="str" cm="1">
        <f t="array" ref="U15">VLOOKUP(ROW(2:2),K$14:N$163,4)</f>
        <v/>
      </c>
      <c r="V15" t="str" cm="1">
        <f t="array" ref="V15">VLOOKUP(ROW(2:2),K$14:O$163,5)</f>
        <v/>
      </c>
      <c r="W15" t="str" cm="1">
        <f t="array" ref="W15">VLOOKUP(ROW(2:2),K$14:P$163,6)</f>
        <v/>
      </c>
      <c r="X15" t="str" cm="1">
        <f t="array" ref="X15">VLOOKUP(ROW(2:2),K$14:Q$163,7)</f>
        <v/>
      </c>
      <c r="Y15" t="str" cm="1">
        <f t="array" ref="Y15">VLOOKUP(ROW(2:2),K$14:R$163,8)</f>
        <v/>
      </c>
      <c r="AA15">
        <f t="shared" ref="AA15:AA41" si="23">IF(OR(V15="5L Waterlilies",V15="2L Waterlilies",V15="2L Deep Water Plants"),X15,0)+MAX(AA16:AA162)</f>
        <v>0</v>
      </c>
      <c r="AB15">
        <f t="shared" ref="AB15:AB78" si="24">IF(OR(V15="1L Waterlilies",V15="1L Deep Water Plants"),X15,0)+MAX(AB16:AB162)</f>
        <v>0</v>
      </c>
      <c r="AC15">
        <f t="shared" ref="AC15:AC78" si="25">IF(V15="8L Planted Contours",X15,0)+MAX(AC16:AC162)</f>
        <v>0</v>
      </c>
      <c r="AD15">
        <f t="shared" si="15"/>
        <v>0</v>
      </c>
    </row>
    <row r="16" spans="1:41">
      <c r="A16">
        <v>3</v>
      </c>
      <c r="B16" t="str">
        <f>_xlfn.XLOOKUP(A16,'Order Page'!T$29:T$471,'Order Page'!D$29:D$471,"")</f>
        <v/>
      </c>
      <c r="C16" t="str">
        <f>_xlfn.XLOOKUP(A16,'Order Page'!T$29:T$471,'Order Page'!U$29:U$471,"")</f>
        <v/>
      </c>
      <c r="D16" t="str">
        <f>_xlfn.XLOOKUP(A16,'Order Page'!T$29:T$471,'Order Page'!C$29:C$471,"")</f>
        <v/>
      </c>
      <c r="E16" t="str">
        <f>_xlfn.XLOOKUP(A16,'Order Page'!T$29:T$471,'Order Page'!Q$29:Q$471,"")</f>
        <v/>
      </c>
      <c r="F16" t="str">
        <f>_xlfn.XLOOKUP(A16,'Order Page'!T$29:T$471,'Order Page'!P$29:P$471,"")</f>
        <v/>
      </c>
      <c r="G16" t="str">
        <f>_xlfn.XLOOKUP(A16,'Order Page'!T$29:T$471,'Order Page'!O$29:O$471,"")</f>
        <v/>
      </c>
      <c r="H16" t="str">
        <f>_xlfn.XLOOKUP(A16,'Order Page'!T$29:T$471,'Order Page'!R$29:R$471,"")</f>
        <v/>
      </c>
      <c r="I16" t="str">
        <f>IFERROR(RANK(F16,F$14:F$213,1)+COUNTIF(F$14:F16,F16)-1,"")</f>
        <v/>
      </c>
      <c r="K16" t="str">
        <f>IFERROR(K15+M15,"")</f>
        <v/>
      </c>
      <c r="L16" t="str">
        <f t="shared" si="16"/>
        <v/>
      </c>
      <c r="M16" t="str">
        <f t="shared" si="17"/>
        <v/>
      </c>
      <c r="N16" t="str">
        <f t="shared" si="18"/>
        <v/>
      </c>
      <c r="O16" t="str">
        <f t="shared" si="19"/>
        <v/>
      </c>
      <c r="P16" t="str">
        <f t="shared" si="20"/>
        <v/>
      </c>
      <c r="Q16" t="str">
        <f t="shared" si="21"/>
        <v/>
      </c>
      <c r="R16" t="str">
        <f t="shared" si="22"/>
        <v/>
      </c>
      <c r="T16" t="str" cm="1">
        <f t="array" ref="T16">VLOOKUP(ROW(3:3),K$14:L$163,2)</f>
        <v/>
      </c>
      <c r="U16" t="str" cm="1">
        <f t="array" ref="U16">VLOOKUP(ROW(3:3),K$14:N$163,4)</f>
        <v/>
      </c>
      <c r="V16" t="str" cm="1">
        <f t="array" ref="V16">VLOOKUP(ROW(3:3),K$14:O$163,5)</f>
        <v/>
      </c>
      <c r="W16" t="str" cm="1">
        <f t="array" ref="W16">VLOOKUP(ROW(3:3),K$14:P$163,6)</f>
        <v/>
      </c>
      <c r="X16" t="str" cm="1">
        <f t="array" ref="X16">VLOOKUP(ROW(3:3),K$14:Q$163,7)</f>
        <v/>
      </c>
      <c r="Y16" t="str" cm="1">
        <f t="array" ref="Y16">VLOOKUP(ROW(3:3),K$14:R$163,8)</f>
        <v/>
      </c>
      <c r="AA16">
        <f t="shared" si="23"/>
        <v>0</v>
      </c>
      <c r="AB16">
        <f t="shared" si="24"/>
        <v>0</v>
      </c>
      <c r="AC16">
        <f t="shared" si="25"/>
        <v>0</v>
      </c>
      <c r="AD16">
        <f t="shared" si="15"/>
        <v>0</v>
      </c>
    </row>
    <row r="17" spans="1:30">
      <c r="A17">
        <v>4</v>
      </c>
      <c r="B17" t="str">
        <f>_xlfn.XLOOKUP(A17,'Order Page'!T$29:T$471,'Order Page'!D$29:D$471,"")</f>
        <v/>
      </c>
      <c r="C17" t="str">
        <f>_xlfn.XLOOKUP(A17,'Order Page'!T$29:T$471,'Order Page'!U$29:U$471,"")</f>
        <v/>
      </c>
      <c r="D17" t="str">
        <f>_xlfn.XLOOKUP(A17,'Order Page'!T$29:T$471,'Order Page'!C$29:C$471,"")</f>
        <v/>
      </c>
      <c r="E17" t="str">
        <f>_xlfn.XLOOKUP(A17,'Order Page'!T$29:T$471,'Order Page'!Q$29:Q$471,"")</f>
        <v/>
      </c>
      <c r="F17" t="str">
        <f>_xlfn.XLOOKUP(A17,'Order Page'!T$29:T$471,'Order Page'!P$29:P$471,"")</f>
        <v/>
      </c>
      <c r="G17" t="str">
        <f>_xlfn.XLOOKUP(A17,'Order Page'!T$29:T$471,'Order Page'!O$29:O$471,"")</f>
        <v/>
      </c>
      <c r="H17" t="str">
        <f>_xlfn.XLOOKUP(A17,'Order Page'!T$29:T$471,'Order Page'!R$29:R$471,"")</f>
        <v/>
      </c>
      <c r="I17" t="str">
        <f>IFERROR(RANK(F17,F$14:F$213,1)+COUNTIF(F$14:F17,F17)-1,"")</f>
        <v/>
      </c>
      <c r="K17" t="str">
        <f t="shared" ref="K17:K79" si="26">IFERROR(K16+M16,"")</f>
        <v/>
      </c>
      <c r="L17" t="str">
        <f t="shared" si="16"/>
        <v/>
      </c>
      <c r="M17" t="str">
        <f t="shared" si="17"/>
        <v/>
      </c>
      <c r="N17" t="str">
        <f t="shared" si="18"/>
        <v/>
      </c>
      <c r="O17" t="str">
        <f t="shared" si="19"/>
        <v/>
      </c>
      <c r="P17" t="str">
        <f t="shared" si="20"/>
        <v/>
      </c>
      <c r="Q17" t="str">
        <f t="shared" si="21"/>
        <v/>
      </c>
      <c r="R17" t="str">
        <f t="shared" si="22"/>
        <v/>
      </c>
      <c r="T17" t="str" cm="1">
        <f t="array" ref="T17">VLOOKUP(ROW(4:4),K$14:L$163,2)</f>
        <v/>
      </c>
      <c r="U17" t="str" cm="1">
        <f t="array" ref="U17">VLOOKUP(ROW(4:4),K$14:N$163,4)</f>
        <v/>
      </c>
      <c r="V17" t="str" cm="1">
        <f t="array" ref="V17">VLOOKUP(ROW(4:4),K$14:O$163,5)</f>
        <v/>
      </c>
      <c r="W17" t="str" cm="1">
        <f t="array" ref="W17">VLOOKUP(ROW(4:4),K$14:P$163,6)</f>
        <v/>
      </c>
      <c r="X17" t="str" cm="1">
        <f t="array" ref="X17">VLOOKUP(ROW(4:4),K$14:Q$163,7)</f>
        <v/>
      </c>
      <c r="Y17" t="str" cm="1">
        <f t="array" ref="Y17">VLOOKUP(ROW(4:4),K$14:R$163,8)</f>
        <v/>
      </c>
      <c r="AA17">
        <f t="shared" si="23"/>
        <v>0</v>
      </c>
      <c r="AB17">
        <f t="shared" si="24"/>
        <v>0</v>
      </c>
      <c r="AC17">
        <f t="shared" si="25"/>
        <v>0</v>
      </c>
      <c r="AD17">
        <f t="shared" si="15"/>
        <v>0</v>
      </c>
    </row>
    <row r="18" spans="1:30">
      <c r="A18">
        <v>5</v>
      </c>
      <c r="B18" t="str">
        <f>_xlfn.XLOOKUP(A18,'Order Page'!T$29:T$471,'Order Page'!D$29:D$471,"")</f>
        <v/>
      </c>
      <c r="C18" t="str">
        <f>_xlfn.XLOOKUP(A18,'Order Page'!T$29:T$471,'Order Page'!U$29:U$471,"")</f>
        <v/>
      </c>
      <c r="D18" t="str">
        <f>_xlfn.XLOOKUP(A18,'Order Page'!T$29:T$471,'Order Page'!C$29:C$471,"")</f>
        <v/>
      </c>
      <c r="E18" t="str">
        <f>_xlfn.XLOOKUP(A18,'Order Page'!T$29:T$471,'Order Page'!Q$29:Q$471,"")</f>
        <v/>
      </c>
      <c r="F18" t="str">
        <f>_xlfn.XLOOKUP(A18,'Order Page'!T$29:T$471,'Order Page'!P$29:P$471,"")</f>
        <v/>
      </c>
      <c r="G18" t="str">
        <f>_xlfn.XLOOKUP(A18,'Order Page'!T$29:T$471,'Order Page'!O$29:O$471,"")</f>
        <v/>
      </c>
      <c r="H18" t="str">
        <f>_xlfn.XLOOKUP(A18,'Order Page'!T$29:T$471,'Order Page'!R$29:R$471,"")</f>
        <v/>
      </c>
      <c r="I18" t="str">
        <f>IFERROR(RANK(F18,F$14:F$213,1)+COUNTIF(F$14:F18,F18)-1,"")</f>
        <v/>
      </c>
      <c r="K18" t="str">
        <f t="shared" si="26"/>
        <v/>
      </c>
      <c r="L18" t="str">
        <f t="shared" si="16"/>
        <v/>
      </c>
      <c r="M18" t="str">
        <f t="shared" si="17"/>
        <v/>
      </c>
      <c r="N18" t="str">
        <f t="shared" si="18"/>
        <v/>
      </c>
      <c r="O18" t="str">
        <f t="shared" si="19"/>
        <v/>
      </c>
      <c r="P18" t="str">
        <f t="shared" si="20"/>
        <v/>
      </c>
      <c r="Q18" t="str">
        <f t="shared" si="21"/>
        <v/>
      </c>
      <c r="R18" t="str">
        <f t="shared" si="22"/>
        <v/>
      </c>
      <c r="T18" t="str" cm="1">
        <f t="array" ref="T18">VLOOKUP(ROW(5:5),K$14:L$163,2)</f>
        <v/>
      </c>
      <c r="U18" t="str" cm="1">
        <f t="array" ref="U18">VLOOKUP(ROW(5:5),K$14:N$163,4)</f>
        <v/>
      </c>
      <c r="V18" t="str" cm="1">
        <f t="array" ref="V18">VLOOKUP(ROW(5:5),K$14:O$163,5)</f>
        <v/>
      </c>
      <c r="W18" t="str" cm="1">
        <f t="array" ref="W18">VLOOKUP(ROW(5:5),K$14:P$163,6)</f>
        <v/>
      </c>
      <c r="X18" t="str" cm="1">
        <f t="array" ref="X18">VLOOKUP(ROW(5:5),K$14:Q$163,7)</f>
        <v/>
      </c>
      <c r="Y18" t="str" cm="1">
        <f t="array" ref="Y18">VLOOKUP(ROW(5:5),K$14:R$163,8)</f>
        <v/>
      </c>
      <c r="AA18">
        <f t="shared" si="23"/>
        <v>0</v>
      </c>
      <c r="AB18">
        <f t="shared" si="24"/>
        <v>0</v>
      </c>
      <c r="AC18">
        <f t="shared" si="25"/>
        <v>0</v>
      </c>
      <c r="AD18">
        <f t="shared" si="15"/>
        <v>0</v>
      </c>
    </row>
    <row r="19" spans="1:30">
      <c r="A19">
        <v>6</v>
      </c>
      <c r="B19" t="str">
        <f>_xlfn.XLOOKUP(A19,'Order Page'!T$29:T$471,'Order Page'!D$29:D$471,"")</f>
        <v/>
      </c>
      <c r="C19" t="str">
        <f>_xlfn.XLOOKUP(A19,'Order Page'!T$29:T$471,'Order Page'!U$29:U$471,"")</f>
        <v/>
      </c>
      <c r="D19" t="str">
        <f>_xlfn.XLOOKUP(A19,'Order Page'!T$29:T$471,'Order Page'!C$29:C$471,"")</f>
        <v/>
      </c>
      <c r="E19" t="str">
        <f>_xlfn.XLOOKUP(A19,'Order Page'!T$29:T$471,'Order Page'!Q$29:Q$471,"")</f>
        <v/>
      </c>
      <c r="F19" t="str">
        <f>_xlfn.XLOOKUP(A19,'Order Page'!T$29:T$471,'Order Page'!P$29:P$471,"")</f>
        <v/>
      </c>
      <c r="G19" t="str">
        <f>_xlfn.XLOOKUP(A19,'Order Page'!T$29:T$471,'Order Page'!O$29:O$471,"")</f>
        <v/>
      </c>
      <c r="H19" t="str">
        <f>_xlfn.XLOOKUP(A19,'Order Page'!T$29:T$471,'Order Page'!R$29:R$471,"")</f>
        <v/>
      </c>
      <c r="I19" t="str">
        <f>IFERROR(RANK(F19,F$14:F$213,1)+COUNTIF(F$14:F19,F19)-1,"")</f>
        <v/>
      </c>
      <c r="K19" t="str">
        <f t="shared" si="26"/>
        <v/>
      </c>
      <c r="L19" t="str">
        <f t="shared" si="16"/>
        <v/>
      </c>
      <c r="M19" t="str">
        <f t="shared" si="17"/>
        <v/>
      </c>
      <c r="N19" t="str">
        <f t="shared" si="18"/>
        <v/>
      </c>
      <c r="O19" t="str">
        <f t="shared" si="19"/>
        <v/>
      </c>
      <c r="P19" t="str">
        <f t="shared" si="20"/>
        <v/>
      </c>
      <c r="Q19" t="str">
        <f t="shared" si="21"/>
        <v/>
      </c>
      <c r="R19" t="str">
        <f t="shared" si="22"/>
        <v/>
      </c>
      <c r="T19" t="str" cm="1">
        <f t="array" ref="T19">VLOOKUP(ROW(6:6),K$14:L$163,2)</f>
        <v/>
      </c>
      <c r="U19" t="str" cm="1">
        <f t="array" ref="U19">VLOOKUP(ROW(6:6),K$14:N$163,4)</f>
        <v/>
      </c>
      <c r="V19" t="str" cm="1">
        <f t="array" ref="V19">VLOOKUP(ROW(6:6),K$14:O$163,5)</f>
        <v/>
      </c>
      <c r="W19" t="str" cm="1">
        <f t="array" ref="W19">VLOOKUP(ROW(6:6),K$14:P$163,6)</f>
        <v/>
      </c>
      <c r="X19" t="str" cm="1">
        <f t="array" ref="X19">VLOOKUP(ROW(6:6),K$14:Q$163,7)</f>
        <v/>
      </c>
      <c r="Y19" t="str" cm="1">
        <f t="array" ref="Y19">VLOOKUP(ROW(6:6),K$14:R$163,8)</f>
        <v/>
      </c>
      <c r="AA19">
        <f t="shared" si="23"/>
        <v>0</v>
      </c>
      <c r="AB19">
        <f t="shared" si="24"/>
        <v>0</v>
      </c>
      <c r="AC19">
        <f t="shared" si="25"/>
        <v>0</v>
      </c>
      <c r="AD19">
        <f t="shared" si="15"/>
        <v>0</v>
      </c>
    </row>
    <row r="20" spans="1:30">
      <c r="A20">
        <v>7</v>
      </c>
      <c r="B20" t="str">
        <f>_xlfn.XLOOKUP(A20,'Order Page'!T$29:T$471,'Order Page'!D$29:D$471,"")</f>
        <v/>
      </c>
      <c r="C20" t="str">
        <f>_xlfn.XLOOKUP(A20,'Order Page'!T$29:T$471,'Order Page'!U$29:U$471,"")</f>
        <v/>
      </c>
      <c r="D20" t="str">
        <f>_xlfn.XLOOKUP(A20,'Order Page'!T$29:T$471,'Order Page'!C$29:C$471,"")</f>
        <v/>
      </c>
      <c r="E20" t="str">
        <f>_xlfn.XLOOKUP(A20,'Order Page'!T$29:T$471,'Order Page'!Q$29:Q$471,"")</f>
        <v/>
      </c>
      <c r="F20" t="str">
        <f>_xlfn.XLOOKUP(A20,'Order Page'!T$29:T$471,'Order Page'!P$29:P$471,"")</f>
        <v/>
      </c>
      <c r="G20" t="str">
        <f>_xlfn.XLOOKUP(A20,'Order Page'!T$29:T$471,'Order Page'!O$29:O$471,"")</f>
        <v/>
      </c>
      <c r="H20" t="str">
        <f>_xlfn.XLOOKUP(A20,'Order Page'!T$29:T$471,'Order Page'!R$29:R$471,"")</f>
        <v/>
      </c>
      <c r="I20" t="str">
        <f>IFERROR(RANK(F20,F$14:F$213,1)+COUNTIF(F$14:F20,F20)-1,"")</f>
        <v/>
      </c>
      <c r="K20" t="str">
        <f t="shared" si="26"/>
        <v/>
      </c>
      <c r="L20" t="str">
        <f t="shared" si="16"/>
        <v/>
      </c>
      <c r="M20" t="str">
        <f t="shared" si="17"/>
        <v/>
      </c>
      <c r="N20" t="str">
        <f t="shared" si="18"/>
        <v/>
      </c>
      <c r="O20" t="str">
        <f t="shared" si="19"/>
        <v/>
      </c>
      <c r="P20" t="str">
        <f t="shared" si="20"/>
        <v/>
      </c>
      <c r="Q20" t="str">
        <f t="shared" si="21"/>
        <v/>
      </c>
      <c r="R20" t="str">
        <f t="shared" si="22"/>
        <v/>
      </c>
      <c r="T20" t="str" cm="1">
        <f t="array" ref="T20">VLOOKUP(ROW(7:7),K$14:L$163,2)</f>
        <v/>
      </c>
      <c r="U20" t="str" cm="1">
        <f t="array" ref="U20">VLOOKUP(ROW(7:7),K$14:N$163,4)</f>
        <v/>
      </c>
      <c r="V20" t="str" cm="1">
        <f t="array" ref="V20">VLOOKUP(ROW(7:7),K$14:O$163,5)</f>
        <v/>
      </c>
      <c r="W20" t="str" cm="1">
        <f t="array" ref="W20">VLOOKUP(ROW(7:7),K$14:P$163,6)</f>
        <v/>
      </c>
      <c r="X20" t="str" cm="1">
        <f t="array" ref="X20">VLOOKUP(ROW(7:7),K$14:Q$163,7)</f>
        <v/>
      </c>
      <c r="Y20" t="str" cm="1">
        <f t="array" ref="Y20">VLOOKUP(ROW(7:7),K$14:R$163,8)</f>
        <v/>
      </c>
      <c r="AA20">
        <f t="shared" si="23"/>
        <v>0</v>
      </c>
      <c r="AB20">
        <f t="shared" si="24"/>
        <v>0</v>
      </c>
      <c r="AC20">
        <f t="shared" si="25"/>
        <v>0</v>
      </c>
      <c r="AD20">
        <f t="shared" si="15"/>
        <v>0</v>
      </c>
    </row>
    <row r="21" spans="1:30">
      <c r="A21">
        <v>8</v>
      </c>
      <c r="B21" t="str">
        <f>_xlfn.XLOOKUP(A21,'Order Page'!T$29:T$471,'Order Page'!D$29:D$471,"")</f>
        <v/>
      </c>
      <c r="C21" t="str">
        <f>_xlfn.XLOOKUP(A21,'Order Page'!T$29:T$471,'Order Page'!U$29:U$471,"")</f>
        <v/>
      </c>
      <c r="D21" t="str">
        <f>_xlfn.XLOOKUP(A21,'Order Page'!T$29:T$471,'Order Page'!C$29:C$471,"")</f>
        <v/>
      </c>
      <c r="E21" t="str">
        <f>_xlfn.XLOOKUP(A21,'Order Page'!T$29:T$471,'Order Page'!Q$29:Q$471,"")</f>
        <v/>
      </c>
      <c r="F21" t="str">
        <f>_xlfn.XLOOKUP(A21,'Order Page'!T$29:T$471,'Order Page'!P$29:P$471,"")</f>
        <v/>
      </c>
      <c r="G21" t="str">
        <f>_xlfn.XLOOKUP(A21,'Order Page'!T$29:T$471,'Order Page'!O$29:O$471,"")</f>
        <v/>
      </c>
      <c r="H21" t="str">
        <f>_xlfn.XLOOKUP(A21,'Order Page'!T$29:T$471,'Order Page'!R$29:R$471,"")</f>
        <v/>
      </c>
      <c r="I21" t="str">
        <f>IFERROR(RANK(F21,F$14:F$213,1)+COUNTIF(F$14:F21,F21)-1,"")</f>
        <v/>
      </c>
      <c r="K21" t="str">
        <f t="shared" si="26"/>
        <v/>
      </c>
      <c r="L21" t="str">
        <f t="shared" si="16"/>
        <v/>
      </c>
      <c r="M21" t="str">
        <f t="shared" si="17"/>
        <v/>
      </c>
      <c r="N21" t="str">
        <f t="shared" si="18"/>
        <v/>
      </c>
      <c r="O21" t="str">
        <f t="shared" si="19"/>
        <v/>
      </c>
      <c r="P21" t="str">
        <f t="shared" si="20"/>
        <v/>
      </c>
      <c r="Q21" t="str">
        <f t="shared" si="21"/>
        <v/>
      </c>
      <c r="R21" t="str">
        <f t="shared" si="22"/>
        <v/>
      </c>
      <c r="T21" t="str" cm="1">
        <f t="array" ref="T21">VLOOKUP(ROW(8:8),K$14:L$163,2)</f>
        <v/>
      </c>
      <c r="U21" t="str" cm="1">
        <f t="array" ref="U21">VLOOKUP(ROW(8:8),K$14:N$163,4)</f>
        <v/>
      </c>
      <c r="V21" t="str" cm="1">
        <f t="array" ref="V21">VLOOKUP(ROW(8:8),K$14:O$163,5)</f>
        <v/>
      </c>
      <c r="W21" t="str" cm="1">
        <f t="array" ref="W21">VLOOKUP(ROW(8:8),K$14:P$163,6)</f>
        <v/>
      </c>
      <c r="X21" t="str" cm="1">
        <f t="array" ref="X21">VLOOKUP(ROW(8:8),K$14:Q$163,7)</f>
        <v/>
      </c>
      <c r="Y21" t="str" cm="1">
        <f t="array" ref="Y21">VLOOKUP(ROW(8:8),K$14:R$163,8)</f>
        <v/>
      </c>
      <c r="AA21">
        <f t="shared" si="23"/>
        <v>0</v>
      </c>
      <c r="AB21">
        <f t="shared" si="24"/>
        <v>0</v>
      </c>
      <c r="AC21">
        <f t="shared" si="25"/>
        <v>0</v>
      </c>
      <c r="AD21">
        <f t="shared" si="15"/>
        <v>0</v>
      </c>
    </row>
    <row r="22" spans="1:30">
      <c r="A22">
        <v>9</v>
      </c>
      <c r="B22" t="str">
        <f>_xlfn.XLOOKUP(A22,'Order Page'!T$29:T$471,'Order Page'!D$29:D$471,"")</f>
        <v/>
      </c>
      <c r="C22" t="str">
        <f>_xlfn.XLOOKUP(A22,'Order Page'!T$29:T$471,'Order Page'!U$29:U$471,"")</f>
        <v/>
      </c>
      <c r="D22" t="str">
        <f>_xlfn.XLOOKUP(A22,'Order Page'!T$29:T$471,'Order Page'!C$29:C$471,"")</f>
        <v/>
      </c>
      <c r="E22" t="str">
        <f>_xlfn.XLOOKUP(A22,'Order Page'!T$29:T$471,'Order Page'!Q$29:Q$471,"")</f>
        <v/>
      </c>
      <c r="F22" t="str">
        <f>_xlfn.XLOOKUP(A22,'Order Page'!T$29:T$471,'Order Page'!P$29:P$471,"")</f>
        <v/>
      </c>
      <c r="G22" t="str">
        <f>_xlfn.XLOOKUP(A22,'Order Page'!T$29:T$471,'Order Page'!O$29:O$471,"")</f>
        <v/>
      </c>
      <c r="H22" t="str">
        <f>_xlfn.XLOOKUP(A22,'Order Page'!T$29:T$471,'Order Page'!R$29:R$471,"")</f>
        <v/>
      </c>
      <c r="I22" t="str">
        <f>IFERROR(RANK(F22,F$14:F$213,1)+COUNTIF(F$14:F22,F22)-1,"")</f>
        <v/>
      </c>
      <c r="K22" t="str">
        <f t="shared" si="26"/>
        <v/>
      </c>
      <c r="L22" t="str">
        <f t="shared" si="16"/>
        <v/>
      </c>
      <c r="M22" t="str">
        <f t="shared" si="17"/>
        <v/>
      </c>
      <c r="N22" t="str">
        <f t="shared" si="18"/>
        <v/>
      </c>
      <c r="O22" t="str">
        <f t="shared" si="19"/>
        <v/>
      </c>
      <c r="P22" t="str">
        <f t="shared" si="20"/>
        <v/>
      </c>
      <c r="Q22" t="str">
        <f t="shared" si="21"/>
        <v/>
      </c>
      <c r="R22" t="str">
        <f t="shared" si="22"/>
        <v/>
      </c>
      <c r="T22" t="str" cm="1">
        <f t="array" ref="T22">VLOOKUP(ROW(9:9),K$14:L$163,2)</f>
        <v/>
      </c>
      <c r="U22" t="str" cm="1">
        <f t="array" ref="U22">VLOOKUP(ROW(9:9),K$14:N$163,4)</f>
        <v/>
      </c>
      <c r="V22" t="str" cm="1">
        <f t="array" ref="V22">VLOOKUP(ROW(9:9),K$14:O$163,5)</f>
        <v/>
      </c>
      <c r="W22" t="str" cm="1">
        <f t="array" ref="W22">VLOOKUP(ROW(9:9),K$14:P$163,6)</f>
        <v/>
      </c>
      <c r="X22" t="str" cm="1">
        <f t="array" ref="X22">VLOOKUP(ROW(9:9),K$14:Q$163,7)</f>
        <v/>
      </c>
      <c r="Y22" t="str" cm="1">
        <f t="array" ref="Y22">VLOOKUP(ROW(9:9),K$14:R$163,8)</f>
        <v/>
      </c>
      <c r="AA22">
        <f t="shared" si="23"/>
        <v>0</v>
      </c>
      <c r="AB22">
        <f t="shared" si="24"/>
        <v>0</v>
      </c>
      <c r="AC22">
        <f t="shared" si="25"/>
        <v>0</v>
      </c>
      <c r="AD22">
        <f t="shared" si="15"/>
        <v>0</v>
      </c>
    </row>
    <row r="23" spans="1:30">
      <c r="A23">
        <v>10</v>
      </c>
      <c r="B23" t="str">
        <f>_xlfn.XLOOKUP(A23,'Order Page'!T$29:T$471,'Order Page'!D$29:D$471,"")</f>
        <v/>
      </c>
      <c r="C23" t="str">
        <f>_xlfn.XLOOKUP(A23,'Order Page'!T$29:T$471,'Order Page'!U$29:U$471,"")</f>
        <v/>
      </c>
      <c r="D23" t="str">
        <f>_xlfn.XLOOKUP(A23,'Order Page'!T$29:T$471,'Order Page'!C$29:C$471,"")</f>
        <v/>
      </c>
      <c r="E23" t="str">
        <f>_xlfn.XLOOKUP(A23,'Order Page'!T$29:T$471,'Order Page'!Q$29:Q$471,"")</f>
        <v/>
      </c>
      <c r="F23" t="str">
        <f>_xlfn.XLOOKUP(A23,'Order Page'!T$29:T$471,'Order Page'!P$29:P$471,"")</f>
        <v/>
      </c>
      <c r="G23" t="str">
        <f>_xlfn.XLOOKUP(A23,'Order Page'!T$29:T$471,'Order Page'!O$29:O$471,"")</f>
        <v/>
      </c>
      <c r="H23" t="str">
        <f>_xlfn.XLOOKUP(A23,'Order Page'!T$29:T$471,'Order Page'!R$29:R$471,"")</f>
        <v/>
      </c>
      <c r="I23" t="str">
        <f>IFERROR(RANK(F23,F$14:F$213,1)+COUNTIF(F$14:F23,F23)-1,"")</f>
        <v/>
      </c>
      <c r="K23" t="str">
        <f t="shared" si="26"/>
        <v/>
      </c>
      <c r="L23" t="str">
        <f t="shared" si="16"/>
        <v/>
      </c>
      <c r="M23" t="str">
        <f t="shared" si="17"/>
        <v/>
      </c>
      <c r="N23" t="str">
        <f t="shared" si="18"/>
        <v/>
      </c>
      <c r="O23" t="str">
        <f t="shared" si="19"/>
        <v/>
      </c>
      <c r="P23" t="str">
        <f t="shared" si="20"/>
        <v/>
      </c>
      <c r="Q23" t="str">
        <f t="shared" si="21"/>
        <v/>
      </c>
      <c r="R23" t="str">
        <f t="shared" si="22"/>
        <v/>
      </c>
      <c r="T23" t="str" cm="1">
        <f t="array" ref="T23">VLOOKUP(ROW(10:10),K$14:L$163,2)</f>
        <v/>
      </c>
      <c r="U23" t="str" cm="1">
        <f t="array" ref="U23">VLOOKUP(ROW(10:10),K$14:N$163,4)</f>
        <v/>
      </c>
      <c r="V23" t="str" cm="1">
        <f t="array" ref="V23">VLOOKUP(ROW(10:10),K$14:O$163,5)</f>
        <v/>
      </c>
      <c r="W23" t="str" cm="1">
        <f t="array" ref="W23">VLOOKUP(ROW(10:10),K$14:P$163,6)</f>
        <v/>
      </c>
      <c r="X23" t="str" cm="1">
        <f t="array" ref="X23">VLOOKUP(ROW(10:10),K$14:Q$163,7)</f>
        <v/>
      </c>
      <c r="Y23" t="str" cm="1">
        <f t="array" ref="Y23">VLOOKUP(ROW(10:10),K$14:R$163,8)</f>
        <v/>
      </c>
      <c r="AA23">
        <f t="shared" si="23"/>
        <v>0</v>
      </c>
      <c r="AB23">
        <f t="shared" si="24"/>
        <v>0</v>
      </c>
      <c r="AC23">
        <f t="shared" si="25"/>
        <v>0</v>
      </c>
      <c r="AD23">
        <f t="shared" si="15"/>
        <v>0</v>
      </c>
    </row>
    <row r="24" spans="1:30">
      <c r="A24">
        <v>11</v>
      </c>
      <c r="B24" t="str">
        <f>_xlfn.XLOOKUP(A24,'Order Page'!T$29:T$471,'Order Page'!D$29:D$471,"")</f>
        <v/>
      </c>
      <c r="C24" t="str">
        <f>_xlfn.XLOOKUP(A24,'Order Page'!T$29:T$471,'Order Page'!U$29:U$471,"")</f>
        <v/>
      </c>
      <c r="D24" t="str">
        <f>_xlfn.XLOOKUP(A24,'Order Page'!T$29:T$471,'Order Page'!C$29:C$471,"")</f>
        <v/>
      </c>
      <c r="E24" t="str">
        <f>_xlfn.XLOOKUP(A24,'Order Page'!T$29:T$471,'Order Page'!Q$29:Q$471,"")</f>
        <v/>
      </c>
      <c r="F24" t="str">
        <f>_xlfn.XLOOKUP(A24,'Order Page'!T$29:T$471,'Order Page'!P$29:P$471,"")</f>
        <v/>
      </c>
      <c r="G24" t="str">
        <f>_xlfn.XLOOKUP(A24,'Order Page'!T$29:T$471,'Order Page'!O$29:O$471,"")</f>
        <v/>
      </c>
      <c r="H24" t="str">
        <f>_xlfn.XLOOKUP(A24,'Order Page'!T$29:T$471,'Order Page'!R$29:R$471,"")</f>
        <v/>
      </c>
      <c r="I24" t="str">
        <f>IFERROR(RANK(F24,F$14:F$213,1)+COUNTIF(F$14:F24,F24)-1,"")</f>
        <v/>
      </c>
      <c r="K24" t="str">
        <f t="shared" si="26"/>
        <v/>
      </c>
      <c r="L24" t="str">
        <f t="shared" si="16"/>
        <v/>
      </c>
      <c r="M24" t="str">
        <f t="shared" si="17"/>
        <v/>
      </c>
      <c r="N24" t="str">
        <f t="shared" si="18"/>
        <v/>
      </c>
      <c r="O24" t="str">
        <f t="shared" si="19"/>
        <v/>
      </c>
      <c r="P24" t="str">
        <f t="shared" si="20"/>
        <v/>
      </c>
      <c r="Q24" t="str">
        <f t="shared" si="21"/>
        <v/>
      </c>
      <c r="R24" t="str">
        <f t="shared" si="22"/>
        <v/>
      </c>
      <c r="T24" t="str" cm="1">
        <f t="array" ref="T24">VLOOKUP(ROW(11:11),K$14:L$163,2)</f>
        <v/>
      </c>
      <c r="U24" t="str" cm="1">
        <f t="array" ref="U24">VLOOKUP(ROW(11:11),K$14:N$163,4)</f>
        <v/>
      </c>
      <c r="V24" t="str" cm="1">
        <f t="array" ref="V24">VLOOKUP(ROW(11:11),K$14:O$163,5)</f>
        <v/>
      </c>
      <c r="W24" t="str" cm="1">
        <f t="array" ref="W24">VLOOKUP(ROW(11:11),K$14:P$163,6)</f>
        <v/>
      </c>
      <c r="X24" t="str" cm="1">
        <f t="array" ref="X24">VLOOKUP(ROW(11:11),K$14:Q$163,7)</f>
        <v/>
      </c>
      <c r="Y24" t="str" cm="1">
        <f t="array" ref="Y24">VLOOKUP(ROW(11:11),K$14:R$163,8)</f>
        <v/>
      </c>
      <c r="AA24">
        <f t="shared" si="23"/>
        <v>0</v>
      </c>
      <c r="AB24">
        <f t="shared" si="24"/>
        <v>0</v>
      </c>
      <c r="AC24">
        <f t="shared" si="25"/>
        <v>0</v>
      </c>
      <c r="AD24">
        <f t="shared" si="15"/>
        <v>0</v>
      </c>
    </row>
    <row r="25" spans="1:30">
      <c r="A25">
        <v>12</v>
      </c>
      <c r="B25" t="str">
        <f>_xlfn.XLOOKUP(A25,'Order Page'!T$29:T$471,'Order Page'!D$29:D$471,"")</f>
        <v/>
      </c>
      <c r="C25" t="str">
        <f>_xlfn.XLOOKUP(A25,'Order Page'!T$29:T$471,'Order Page'!U$29:U$471,"")</f>
        <v/>
      </c>
      <c r="D25" t="str">
        <f>_xlfn.XLOOKUP(A25,'Order Page'!T$29:T$471,'Order Page'!C$29:C$471,"")</f>
        <v/>
      </c>
      <c r="E25" t="str">
        <f>_xlfn.XLOOKUP(A25,'Order Page'!T$29:T$471,'Order Page'!Q$29:Q$471,"")</f>
        <v/>
      </c>
      <c r="F25" t="str">
        <f>_xlfn.XLOOKUP(A25,'Order Page'!T$29:T$471,'Order Page'!P$29:P$471,"")</f>
        <v/>
      </c>
      <c r="G25" t="str">
        <f>_xlfn.XLOOKUP(A25,'Order Page'!T$29:T$471,'Order Page'!O$29:O$471,"")</f>
        <v/>
      </c>
      <c r="H25" t="str">
        <f>_xlfn.XLOOKUP(A25,'Order Page'!T$29:T$471,'Order Page'!R$29:R$471,"")</f>
        <v/>
      </c>
      <c r="I25" t="str">
        <f>IFERROR(RANK(F25,F$14:F$213,1)+COUNTIF(F$14:F25,F25)-1,"")</f>
        <v/>
      </c>
      <c r="K25" t="str">
        <f t="shared" si="26"/>
        <v/>
      </c>
      <c r="L25" t="str">
        <f t="shared" si="16"/>
        <v/>
      </c>
      <c r="M25" t="str">
        <f t="shared" si="17"/>
        <v/>
      </c>
      <c r="N25" t="str">
        <f t="shared" si="18"/>
        <v/>
      </c>
      <c r="O25" t="str">
        <f t="shared" si="19"/>
        <v/>
      </c>
      <c r="P25" t="str">
        <f t="shared" si="20"/>
        <v/>
      </c>
      <c r="Q25" t="str">
        <f t="shared" si="21"/>
        <v/>
      </c>
      <c r="R25" t="str">
        <f t="shared" si="22"/>
        <v/>
      </c>
      <c r="T25" t="str" cm="1">
        <f t="array" ref="T25">VLOOKUP(ROW(12:12),K$14:L$163,2)</f>
        <v/>
      </c>
      <c r="U25" t="str" cm="1">
        <f t="array" ref="U25">VLOOKUP(ROW(12:12),K$14:N$163,4)</f>
        <v/>
      </c>
      <c r="V25" t="str" cm="1">
        <f t="array" ref="V25">VLOOKUP(ROW(12:12),K$14:O$163,5)</f>
        <v/>
      </c>
      <c r="W25" t="str" cm="1">
        <f t="array" ref="W25">VLOOKUP(ROW(12:12),K$14:P$163,6)</f>
        <v/>
      </c>
      <c r="X25" t="str" cm="1">
        <f t="array" ref="X25">VLOOKUP(ROW(12:12),K$14:Q$163,7)</f>
        <v/>
      </c>
      <c r="Y25" t="str" cm="1">
        <f t="array" ref="Y25">VLOOKUP(ROW(12:12),K$14:R$163,8)</f>
        <v/>
      </c>
      <c r="AA25">
        <f t="shared" si="23"/>
        <v>0</v>
      </c>
      <c r="AB25">
        <f t="shared" si="24"/>
        <v>0</v>
      </c>
      <c r="AC25">
        <f t="shared" si="25"/>
        <v>0</v>
      </c>
      <c r="AD25">
        <f t="shared" si="15"/>
        <v>0</v>
      </c>
    </row>
    <row r="26" spans="1:30">
      <c r="A26">
        <v>13</v>
      </c>
      <c r="B26" t="str">
        <f>_xlfn.XLOOKUP(A26,'Order Page'!T$29:T$471,'Order Page'!D$29:D$471,"")</f>
        <v/>
      </c>
      <c r="C26" t="str">
        <f>_xlfn.XLOOKUP(A26,'Order Page'!T$29:T$471,'Order Page'!U$29:U$471,"")</f>
        <v/>
      </c>
      <c r="D26" t="str">
        <f>_xlfn.XLOOKUP(A26,'Order Page'!T$29:T$471,'Order Page'!C$29:C$471,"")</f>
        <v/>
      </c>
      <c r="E26" t="str">
        <f>_xlfn.XLOOKUP(A26,'Order Page'!T$29:T$471,'Order Page'!Q$29:Q$471,"")</f>
        <v/>
      </c>
      <c r="F26" t="str">
        <f>_xlfn.XLOOKUP(A26,'Order Page'!T$29:T$471,'Order Page'!P$29:P$471,"")</f>
        <v/>
      </c>
      <c r="G26" t="str">
        <f>_xlfn.XLOOKUP(A26,'Order Page'!T$29:T$471,'Order Page'!O$29:O$471,"")</f>
        <v/>
      </c>
      <c r="H26" t="str">
        <f>_xlfn.XLOOKUP(A26,'Order Page'!T$29:T$471,'Order Page'!R$29:R$471,"")</f>
        <v/>
      </c>
      <c r="I26" t="str">
        <f>IFERROR(RANK(F26,F$14:F$213,1)+COUNTIF(F$14:F26,F26)-1,"")</f>
        <v/>
      </c>
      <c r="K26" t="str">
        <f t="shared" si="26"/>
        <v/>
      </c>
      <c r="L26" t="str">
        <f t="shared" si="16"/>
        <v/>
      </c>
      <c r="M26" t="str">
        <f t="shared" si="17"/>
        <v/>
      </c>
      <c r="N26" t="str">
        <f t="shared" si="18"/>
        <v/>
      </c>
      <c r="O26" t="str">
        <f t="shared" si="19"/>
        <v/>
      </c>
      <c r="P26" t="str">
        <f t="shared" si="20"/>
        <v/>
      </c>
      <c r="Q26" t="str">
        <f t="shared" si="21"/>
        <v/>
      </c>
      <c r="R26" t="str">
        <f t="shared" si="22"/>
        <v/>
      </c>
      <c r="T26" t="str" cm="1">
        <f t="array" ref="T26">VLOOKUP(ROW(13:13),K$14:L$163,2)</f>
        <v/>
      </c>
      <c r="U26" t="str" cm="1">
        <f t="array" ref="U26">VLOOKUP(ROW(13:13),K$14:N$163,4)</f>
        <v/>
      </c>
      <c r="V26" t="str" cm="1">
        <f t="array" ref="V26">VLOOKUP(ROW(13:13),K$14:O$163,5)</f>
        <v/>
      </c>
      <c r="W26" t="str" cm="1">
        <f t="array" ref="W26">VLOOKUP(ROW(13:13),K$14:P$163,6)</f>
        <v/>
      </c>
      <c r="X26" t="str" cm="1">
        <f t="array" ref="X26">VLOOKUP(ROW(13:13),K$14:Q$163,7)</f>
        <v/>
      </c>
      <c r="Y26" t="str" cm="1">
        <f t="array" ref="Y26">VLOOKUP(ROW(13:13),K$14:R$163,8)</f>
        <v/>
      </c>
      <c r="AA26">
        <f t="shared" si="23"/>
        <v>0</v>
      </c>
      <c r="AB26">
        <f t="shared" si="24"/>
        <v>0</v>
      </c>
      <c r="AC26">
        <f t="shared" si="25"/>
        <v>0</v>
      </c>
      <c r="AD26">
        <f t="shared" si="15"/>
        <v>0</v>
      </c>
    </row>
    <row r="27" spans="1:30">
      <c r="A27">
        <v>14</v>
      </c>
      <c r="B27" t="str">
        <f>_xlfn.XLOOKUP(A27,'Order Page'!T$29:T$471,'Order Page'!D$29:D$471,"")</f>
        <v/>
      </c>
      <c r="C27" t="str">
        <f>_xlfn.XLOOKUP(A27,'Order Page'!T$29:T$471,'Order Page'!U$29:U$471,"")</f>
        <v/>
      </c>
      <c r="D27" t="str">
        <f>_xlfn.XLOOKUP(A27,'Order Page'!T$29:T$471,'Order Page'!C$29:C$471,"")</f>
        <v/>
      </c>
      <c r="E27" t="str">
        <f>_xlfn.XLOOKUP(A27,'Order Page'!T$29:T$471,'Order Page'!Q$29:Q$471,"")</f>
        <v/>
      </c>
      <c r="F27" t="str">
        <f>_xlfn.XLOOKUP(A27,'Order Page'!T$29:T$471,'Order Page'!P$29:P$471,"")</f>
        <v/>
      </c>
      <c r="G27" t="str">
        <f>_xlfn.XLOOKUP(A27,'Order Page'!T$29:T$471,'Order Page'!O$29:O$471,"")</f>
        <v/>
      </c>
      <c r="H27" t="str">
        <f>_xlfn.XLOOKUP(A27,'Order Page'!T$29:T$471,'Order Page'!R$29:R$471,"")</f>
        <v/>
      </c>
      <c r="I27" t="str">
        <f>IFERROR(RANK(F27,F$14:F$213,1)+COUNTIF(F$14:F27,F27)-1,"")</f>
        <v/>
      </c>
      <c r="K27" t="str">
        <f t="shared" si="26"/>
        <v/>
      </c>
      <c r="L27" t="str">
        <f t="shared" si="16"/>
        <v/>
      </c>
      <c r="M27" t="str">
        <f t="shared" si="17"/>
        <v/>
      </c>
      <c r="N27" t="str">
        <f t="shared" si="18"/>
        <v/>
      </c>
      <c r="O27" t="str">
        <f t="shared" si="19"/>
        <v/>
      </c>
      <c r="P27" t="str">
        <f t="shared" si="20"/>
        <v/>
      </c>
      <c r="Q27" t="str">
        <f t="shared" si="21"/>
        <v/>
      </c>
      <c r="R27" t="str">
        <f t="shared" si="22"/>
        <v/>
      </c>
      <c r="T27" t="str" cm="1">
        <f t="array" ref="T27">VLOOKUP(ROW(14:14),K$14:L$163,2)</f>
        <v/>
      </c>
      <c r="U27" t="str" cm="1">
        <f t="array" ref="U27">VLOOKUP(ROW(14:14),K$14:N$163,4)</f>
        <v/>
      </c>
      <c r="V27" t="str" cm="1">
        <f t="array" ref="V27">VLOOKUP(ROW(14:14),K$14:O$163,5)</f>
        <v/>
      </c>
      <c r="W27" t="str" cm="1">
        <f t="array" ref="W27">VLOOKUP(ROW(14:14),K$14:P$163,6)</f>
        <v/>
      </c>
      <c r="X27" t="str" cm="1">
        <f t="array" ref="X27">VLOOKUP(ROW(14:14),K$14:Q$163,7)</f>
        <v/>
      </c>
      <c r="Y27" t="str" cm="1">
        <f t="array" ref="Y27">VLOOKUP(ROW(14:14),K$14:R$163,8)</f>
        <v/>
      </c>
      <c r="AA27">
        <f t="shared" si="23"/>
        <v>0</v>
      </c>
      <c r="AB27">
        <f t="shared" si="24"/>
        <v>0</v>
      </c>
      <c r="AC27">
        <f t="shared" si="25"/>
        <v>0</v>
      </c>
      <c r="AD27">
        <f t="shared" si="15"/>
        <v>0</v>
      </c>
    </row>
    <row r="28" spans="1:30">
      <c r="A28">
        <v>15</v>
      </c>
      <c r="B28" t="str">
        <f>_xlfn.XLOOKUP(A28,'Order Page'!T$29:T$471,'Order Page'!D$29:D$471,"")</f>
        <v/>
      </c>
      <c r="C28" t="str">
        <f>_xlfn.XLOOKUP(A28,'Order Page'!T$29:T$471,'Order Page'!U$29:U$471,"")</f>
        <v/>
      </c>
      <c r="D28" t="str">
        <f>_xlfn.XLOOKUP(A28,'Order Page'!T$29:T$471,'Order Page'!C$29:C$471,"")</f>
        <v/>
      </c>
      <c r="E28" t="str">
        <f>_xlfn.XLOOKUP(A28,'Order Page'!T$29:T$471,'Order Page'!Q$29:Q$471,"")</f>
        <v/>
      </c>
      <c r="F28" t="str">
        <f>_xlfn.XLOOKUP(A28,'Order Page'!T$29:T$471,'Order Page'!P$29:P$471,"")</f>
        <v/>
      </c>
      <c r="G28" t="str">
        <f>_xlfn.XLOOKUP(A28,'Order Page'!T$29:T$471,'Order Page'!O$29:O$471,"")</f>
        <v/>
      </c>
      <c r="H28" t="str">
        <f>_xlfn.XLOOKUP(A28,'Order Page'!T$29:T$471,'Order Page'!R$29:R$471,"")</f>
        <v/>
      </c>
      <c r="I28" t="str">
        <f>IFERROR(RANK(F28,F$14:F$213,1)+COUNTIF(F$14:F28,F28)-1,"")</f>
        <v/>
      </c>
      <c r="K28" t="str">
        <f t="shared" si="26"/>
        <v/>
      </c>
      <c r="L28" t="str">
        <f t="shared" si="16"/>
        <v/>
      </c>
      <c r="M28" t="str">
        <f t="shared" si="17"/>
        <v/>
      </c>
      <c r="N28" t="str">
        <f t="shared" si="18"/>
        <v/>
      </c>
      <c r="O28" t="str">
        <f t="shared" si="19"/>
        <v/>
      </c>
      <c r="P28" t="str">
        <f t="shared" si="20"/>
        <v/>
      </c>
      <c r="Q28" t="str">
        <f t="shared" si="21"/>
        <v/>
      </c>
      <c r="R28" t="str">
        <f t="shared" si="22"/>
        <v/>
      </c>
      <c r="T28" t="str" cm="1">
        <f t="array" ref="T28">VLOOKUP(ROW(15:15),K$14:L$163,2)</f>
        <v/>
      </c>
      <c r="U28" t="str" cm="1">
        <f t="array" ref="U28">VLOOKUP(ROW(15:15),K$14:N$163,4)</f>
        <v/>
      </c>
      <c r="V28" t="str" cm="1">
        <f t="array" ref="V28">VLOOKUP(ROW(15:15),K$14:O$163,5)</f>
        <v/>
      </c>
      <c r="W28" t="str" cm="1">
        <f t="array" ref="W28">VLOOKUP(ROW(15:15),K$14:P$163,6)</f>
        <v/>
      </c>
      <c r="X28" t="str" cm="1">
        <f t="array" ref="X28">VLOOKUP(ROW(15:15),K$14:Q$163,7)</f>
        <v/>
      </c>
      <c r="Y28" t="str" cm="1">
        <f t="array" ref="Y28">VLOOKUP(ROW(15:15),K$14:R$163,8)</f>
        <v/>
      </c>
      <c r="AA28">
        <f t="shared" si="23"/>
        <v>0</v>
      </c>
      <c r="AB28">
        <f t="shared" si="24"/>
        <v>0</v>
      </c>
      <c r="AC28">
        <f t="shared" si="25"/>
        <v>0</v>
      </c>
      <c r="AD28">
        <f t="shared" si="15"/>
        <v>0</v>
      </c>
    </row>
    <row r="29" spans="1:30">
      <c r="A29">
        <v>16</v>
      </c>
      <c r="B29" t="str">
        <f>_xlfn.XLOOKUP(A29,'Order Page'!T$29:T$471,'Order Page'!D$29:D$471,"")</f>
        <v/>
      </c>
      <c r="C29" t="str">
        <f>_xlfn.XLOOKUP(A29,'Order Page'!T$29:T$471,'Order Page'!U$29:U$471,"")</f>
        <v/>
      </c>
      <c r="D29" t="str">
        <f>_xlfn.XLOOKUP(A29,'Order Page'!T$29:T$471,'Order Page'!C$29:C$471,"")</f>
        <v/>
      </c>
      <c r="E29" t="str">
        <f>_xlfn.XLOOKUP(A29,'Order Page'!T$29:T$471,'Order Page'!Q$29:Q$471,"")</f>
        <v/>
      </c>
      <c r="F29" t="str">
        <f>_xlfn.XLOOKUP(A29,'Order Page'!T$29:T$471,'Order Page'!P$29:P$471,"")</f>
        <v/>
      </c>
      <c r="G29" t="str">
        <f>_xlfn.XLOOKUP(A29,'Order Page'!T$29:T$471,'Order Page'!O$29:O$471,"")</f>
        <v/>
      </c>
      <c r="H29" t="str">
        <f>_xlfn.XLOOKUP(A29,'Order Page'!T$29:T$471,'Order Page'!R$29:R$471,"")</f>
        <v/>
      </c>
      <c r="I29" t="str">
        <f>IFERROR(RANK(F29,F$14:F$213,1)+COUNTIF(F$14:F29,F29)-1,"")</f>
        <v/>
      </c>
      <c r="K29" t="str">
        <f t="shared" si="26"/>
        <v/>
      </c>
      <c r="L29" t="str">
        <f t="shared" si="16"/>
        <v/>
      </c>
      <c r="M29" t="str">
        <f t="shared" si="17"/>
        <v/>
      </c>
      <c r="N29" t="str">
        <f t="shared" si="18"/>
        <v/>
      </c>
      <c r="O29" t="str">
        <f t="shared" si="19"/>
        <v/>
      </c>
      <c r="P29" t="str">
        <f t="shared" si="20"/>
        <v/>
      </c>
      <c r="Q29" t="str">
        <f t="shared" si="21"/>
        <v/>
      </c>
      <c r="R29" t="str">
        <f t="shared" si="22"/>
        <v/>
      </c>
      <c r="T29" t="str" cm="1">
        <f t="array" ref="T29">VLOOKUP(ROW(16:16),K$14:L$163,2)</f>
        <v/>
      </c>
      <c r="U29" t="str" cm="1">
        <f t="array" ref="U29">VLOOKUP(ROW(16:16),K$14:N$163,4)</f>
        <v/>
      </c>
      <c r="V29" t="str" cm="1">
        <f t="array" ref="V29">VLOOKUP(ROW(16:16),K$14:O$163,5)</f>
        <v/>
      </c>
      <c r="W29" t="str" cm="1">
        <f t="array" ref="W29">VLOOKUP(ROW(16:16),K$14:P$163,6)</f>
        <v/>
      </c>
      <c r="X29" t="str" cm="1">
        <f t="array" ref="X29">VLOOKUP(ROW(16:16),K$14:Q$163,7)</f>
        <v/>
      </c>
      <c r="Y29" t="str" cm="1">
        <f t="array" ref="Y29">VLOOKUP(ROW(16:16),K$14:R$163,8)</f>
        <v/>
      </c>
      <c r="AA29">
        <f t="shared" si="23"/>
        <v>0</v>
      </c>
      <c r="AB29">
        <f t="shared" si="24"/>
        <v>0</v>
      </c>
      <c r="AC29">
        <f t="shared" si="25"/>
        <v>0</v>
      </c>
      <c r="AD29">
        <f t="shared" si="15"/>
        <v>0</v>
      </c>
    </row>
    <row r="30" spans="1:30">
      <c r="A30">
        <v>17</v>
      </c>
      <c r="B30" t="str">
        <f>_xlfn.XLOOKUP(A30,'Order Page'!T$29:T$471,'Order Page'!D$29:D$471,"")</f>
        <v/>
      </c>
      <c r="C30" t="str">
        <f>_xlfn.XLOOKUP(A30,'Order Page'!T$29:T$471,'Order Page'!U$29:U$471,"")</f>
        <v/>
      </c>
      <c r="D30" t="str">
        <f>_xlfn.XLOOKUP(A30,'Order Page'!T$29:T$471,'Order Page'!C$29:C$471,"")</f>
        <v/>
      </c>
      <c r="E30" t="str">
        <f>_xlfn.XLOOKUP(A30,'Order Page'!T$29:T$471,'Order Page'!Q$29:Q$471,"")</f>
        <v/>
      </c>
      <c r="F30" t="str">
        <f>_xlfn.XLOOKUP(A30,'Order Page'!T$29:T$471,'Order Page'!P$29:P$471,"")</f>
        <v/>
      </c>
      <c r="G30" t="str">
        <f>_xlfn.XLOOKUP(A30,'Order Page'!T$29:T$471,'Order Page'!O$29:O$471,"")</f>
        <v/>
      </c>
      <c r="H30" t="str">
        <f>_xlfn.XLOOKUP(A30,'Order Page'!T$29:T$471,'Order Page'!R$29:R$471,"")</f>
        <v/>
      </c>
      <c r="I30" t="str">
        <f>IFERROR(RANK(F30,F$14:F$213,1)+COUNTIF(F$14:F30,F30)-1,"")</f>
        <v/>
      </c>
      <c r="K30" t="str">
        <f t="shared" si="26"/>
        <v/>
      </c>
      <c r="L30" t="str">
        <f t="shared" si="16"/>
        <v/>
      </c>
      <c r="M30" t="str">
        <f t="shared" si="17"/>
        <v/>
      </c>
      <c r="N30" t="str">
        <f t="shared" si="18"/>
        <v/>
      </c>
      <c r="O30" t="str">
        <f t="shared" si="19"/>
        <v/>
      </c>
      <c r="P30" t="str">
        <f t="shared" si="20"/>
        <v/>
      </c>
      <c r="Q30" t="str">
        <f t="shared" si="21"/>
        <v/>
      </c>
      <c r="R30" t="str">
        <f t="shared" si="22"/>
        <v/>
      </c>
      <c r="T30" t="str" cm="1">
        <f t="array" ref="T30">VLOOKUP(ROW(17:17),K$14:L$163,2)</f>
        <v/>
      </c>
      <c r="U30" t="str" cm="1">
        <f t="array" ref="U30">VLOOKUP(ROW(17:17),K$14:N$163,4)</f>
        <v/>
      </c>
      <c r="V30" t="str" cm="1">
        <f t="array" ref="V30">VLOOKUP(ROW(17:17),K$14:O$163,5)</f>
        <v/>
      </c>
      <c r="W30" t="str" cm="1">
        <f t="array" ref="W30">VLOOKUP(ROW(17:17),K$14:P$163,6)</f>
        <v/>
      </c>
      <c r="X30" t="str" cm="1">
        <f t="array" ref="X30">VLOOKUP(ROW(17:17),K$14:Q$163,7)</f>
        <v/>
      </c>
      <c r="Y30" t="str" cm="1">
        <f t="array" ref="Y30">VLOOKUP(ROW(17:17),K$14:R$163,8)</f>
        <v/>
      </c>
      <c r="AA30">
        <f t="shared" si="23"/>
        <v>0</v>
      </c>
      <c r="AB30">
        <f t="shared" si="24"/>
        <v>0</v>
      </c>
      <c r="AC30">
        <f t="shared" si="25"/>
        <v>0</v>
      </c>
      <c r="AD30">
        <f t="shared" si="15"/>
        <v>0</v>
      </c>
    </row>
    <row r="31" spans="1:30">
      <c r="A31">
        <v>18</v>
      </c>
      <c r="B31" t="str">
        <f>_xlfn.XLOOKUP(A31,'Order Page'!T$29:T$471,'Order Page'!D$29:D$471,"")</f>
        <v/>
      </c>
      <c r="C31" t="str">
        <f>_xlfn.XLOOKUP(A31,'Order Page'!T$29:T$471,'Order Page'!U$29:U$471,"")</f>
        <v/>
      </c>
      <c r="D31" t="str">
        <f>_xlfn.XLOOKUP(A31,'Order Page'!T$29:T$471,'Order Page'!C$29:C$471,"")</f>
        <v/>
      </c>
      <c r="E31" t="str">
        <f>_xlfn.XLOOKUP(A31,'Order Page'!T$29:T$471,'Order Page'!Q$29:Q$471,"")</f>
        <v/>
      </c>
      <c r="F31" t="str">
        <f>_xlfn.XLOOKUP(A31,'Order Page'!T$29:T$471,'Order Page'!P$29:P$471,"")</f>
        <v/>
      </c>
      <c r="G31" t="str">
        <f>_xlfn.XLOOKUP(A31,'Order Page'!T$29:T$471,'Order Page'!O$29:O$471,"")</f>
        <v/>
      </c>
      <c r="H31" t="str">
        <f>_xlfn.XLOOKUP(A31,'Order Page'!T$29:T$471,'Order Page'!R$29:R$471,"")</f>
        <v/>
      </c>
      <c r="I31" t="str">
        <f>IFERROR(RANK(F31,F$14:F$213,1)+COUNTIF(F$14:F31,F31)-1,"")</f>
        <v/>
      </c>
      <c r="K31" t="str">
        <f t="shared" si="26"/>
        <v/>
      </c>
      <c r="L31" t="str">
        <f t="shared" si="16"/>
        <v/>
      </c>
      <c r="M31" t="str">
        <f t="shared" si="17"/>
        <v/>
      </c>
      <c r="N31" t="str">
        <f t="shared" si="18"/>
        <v/>
      </c>
      <c r="O31" t="str">
        <f t="shared" si="19"/>
        <v/>
      </c>
      <c r="P31" t="str">
        <f t="shared" si="20"/>
        <v/>
      </c>
      <c r="Q31" t="str">
        <f t="shared" si="21"/>
        <v/>
      </c>
      <c r="R31" t="str">
        <f t="shared" si="22"/>
        <v/>
      </c>
      <c r="T31" t="str" cm="1">
        <f t="array" ref="T31">VLOOKUP(ROW(18:18),K$14:L$163,2)</f>
        <v/>
      </c>
      <c r="U31" t="str" cm="1">
        <f t="array" ref="U31">VLOOKUP(ROW(18:18),K$14:N$163,4)</f>
        <v/>
      </c>
      <c r="V31" t="str" cm="1">
        <f t="array" ref="V31">VLOOKUP(ROW(18:18),K$14:O$163,5)</f>
        <v/>
      </c>
      <c r="W31" t="str" cm="1">
        <f t="array" ref="W31">VLOOKUP(ROW(18:18),K$14:P$163,6)</f>
        <v/>
      </c>
      <c r="X31" t="str" cm="1">
        <f t="array" ref="X31">VLOOKUP(ROW(18:18),K$14:Q$163,7)</f>
        <v/>
      </c>
      <c r="Y31" t="str" cm="1">
        <f t="array" ref="Y31">VLOOKUP(ROW(18:18),K$14:R$163,8)</f>
        <v/>
      </c>
      <c r="AA31">
        <f t="shared" si="23"/>
        <v>0</v>
      </c>
      <c r="AB31">
        <f t="shared" si="24"/>
        <v>0</v>
      </c>
      <c r="AC31">
        <f t="shared" si="25"/>
        <v>0</v>
      </c>
      <c r="AD31">
        <f t="shared" si="15"/>
        <v>0</v>
      </c>
    </row>
    <row r="32" spans="1:30">
      <c r="A32">
        <v>19</v>
      </c>
      <c r="B32" t="str">
        <f>_xlfn.XLOOKUP(A32,'Order Page'!T$29:T$471,'Order Page'!D$29:D$471,"")</f>
        <v/>
      </c>
      <c r="C32" t="str">
        <f>_xlfn.XLOOKUP(A32,'Order Page'!T$29:T$471,'Order Page'!U$29:U$471,"")</f>
        <v/>
      </c>
      <c r="D32" t="str">
        <f>_xlfn.XLOOKUP(A32,'Order Page'!T$29:T$471,'Order Page'!C$29:C$471,"")</f>
        <v/>
      </c>
      <c r="E32" t="str">
        <f>_xlfn.XLOOKUP(A32,'Order Page'!T$29:T$471,'Order Page'!Q$29:Q$471,"")</f>
        <v/>
      </c>
      <c r="F32" t="str">
        <f>_xlfn.XLOOKUP(A32,'Order Page'!T$29:T$471,'Order Page'!P$29:P$471,"")</f>
        <v/>
      </c>
      <c r="G32" t="str">
        <f>_xlfn.XLOOKUP(A32,'Order Page'!T$29:T$471,'Order Page'!O$29:O$471,"")</f>
        <v/>
      </c>
      <c r="H32" t="str">
        <f>_xlfn.XLOOKUP(A32,'Order Page'!T$29:T$471,'Order Page'!R$29:R$471,"")</f>
        <v/>
      </c>
      <c r="I32" t="str">
        <f>IFERROR(RANK(F32,F$14:F$213,1)+COUNTIF(F$14:F32,F32)-1,"")</f>
        <v/>
      </c>
      <c r="K32" t="str">
        <f t="shared" si="26"/>
        <v/>
      </c>
      <c r="L32" t="str">
        <f t="shared" si="16"/>
        <v/>
      </c>
      <c r="M32" t="str">
        <f t="shared" si="17"/>
        <v/>
      </c>
      <c r="N32" t="str">
        <f t="shared" si="18"/>
        <v/>
      </c>
      <c r="O32" t="str">
        <f t="shared" si="19"/>
        <v/>
      </c>
      <c r="P32" t="str">
        <f t="shared" si="20"/>
        <v/>
      </c>
      <c r="Q32" t="str">
        <f t="shared" si="21"/>
        <v/>
      </c>
      <c r="R32" t="str">
        <f t="shared" si="22"/>
        <v/>
      </c>
      <c r="T32" t="str" cm="1">
        <f t="array" ref="T32">VLOOKUP(ROW(19:19),K$14:L$163,2)</f>
        <v/>
      </c>
      <c r="U32" t="str" cm="1">
        <f t="array" ref="U32">VLOOKUP(ROW(19:19),K$14:N$163,4)</f>
        <v/>
      </c>
      <c r="V32" t="str" cm="1">
        <f t="array" ref="V32">VLOOKUP(ROW(19:19),K$14:O$163,5)</f>
        <v/>
      </c>
      <c r="W32" t="str" cm="1">
        <f t="array" ref="W32">VLOOKUP(ROW(19:19),K$14:P$163,6)</f>
        <v/>
      </c>
      <c r="X32" t="str" cm="1">
        <f t="array" ref="X32">VLOOKUP(ROW(19:19),K$14:Q$163,7)</f>
        <v/>
      </c>
      <c r="Y32" t="str" cm="1">
        <f t="array" ref="Y32">VLOOKUP(ROW(19:19),K$14:R$163,8)</f>
        <v/>
      </c>
      <c r="AA32">
        <f t="shared" si="23"/>
        <v>0</v>
      </c>
      <c r="AB32">
        <f t="shared" si="24"/>
        <v>0</v>
      </c>
      <c r="AC32">
        <f t="shared" si="25"/>
        <v>0</v>
      </c>
      <c r="AD32">
        <f t="shared" si="15"/>
        <v>0</v>
      </c>
    </row>
    <row r="33" spans="1:30">
      <c r="A33">
        <v>20</v>
      </c>
      <c r="B33" t="str">
        <f>_xlfn.XLOOKUP(A33,'Order Page'!T$29:T$471,'Order Page'!D$29:D$471,"")</f>
        <v/>
      </c>
      <c r="C33" t="str">
        <f>_xlfn.XLOOKUP(A33,'Order Page'!T$29:T$471,'Order Page'!U$29:U$471,"")</f>
        <v/>
      </c>
      <c r="D33" t="str">
        <f>_xlfn.XLOOKUP(A33,'Order Page'!T$29:T$471,'Order Page'!C$29:C$471,"")</f>
        <v/>
      </c>
      <c r="E33" t="str">
        <f>_xlfn.XLOOKUP(A33,'Order Page'!T$29:T$471,'Order Page'!Q$29:Q$471,"")</f>
        <v/>
      </c>
      <c r="F33" t="str">
        <f>_xlfn.XLOOKUP(A33,'Order Page'!T$29:T$471,'Order Page'!P$29:P$471,"")</f>
        <v/>
      </c>
      <c r="G33" t="str">
        <f>_xlfn.XLOOKUP(A33,'Order Page'!T$29:T$471,'Order Page'!O$29:O$471,"")</f>
        <v/>
      </c>
      <c r="H33" t="str">
        <f>_xlfn.XLOOKUP(A33,'Order Page'!T$29:T$471,'Order Page'!R$29:R$471,"")</f>
        <v/>
      </c>
      <c r="I33" t="str">
        <f>IFERROR(RANK(F33,F$14:F$213,1)+COUNTIF(F$14:F33,F33)-1,"")</f>
        <v/>
      </c>
      <c r="K33" t="str">
        <f t="shared" si="26"/>
        <v/>
      </c>
      <c r="L33" t="str">
        <f t="shared" si="16"/>
        <v/>
      </c>
      <c r="M33" t="str">
        <f t="shared" si="17"/>
        <v/>
      </c>
      <c r="N33" t="str">
        <f t="shared" si="18"/>
        <v/>
      </c>
      <c r="O33" t="str">
        <f t="shared" si="19"/>
        <v/>
      </c>
      <c r="P33" t="str">
        <f t="shared" si="20"/>
        <v/>
      </c>
      <c r="Q33" t="str">
        <f t="shared" si="21"/>
        <v/>
      </c>
      <c r="R33" t="str">
        <f t="shared" si="22"/>
        <v/>
      </c>
      <c r="T33" t="str" cm="1">
        <f t="array" ref="T33">VLOOKUP(ROW(20:20),K$14:L$163,2)</f>
        <v/>
      </c>
      <c r="U33" t="str" cm="1">
        <f t="array" ref="U33">VLOOKUP(ROW(20:20),K$14:N$163,4)</f>
        <v/>
      </c>
      <c r="V33" t="str" cm="1">
        <f t="array" ref="V33">VLOOKUP(ROW(20:20),K$14:O$163,5)</f>
        <v/>
      </c>
      <c r="W33" t="str" cm="1">
        <f t="array" ref="W33">VLOOKUP(ROW(20:20),K$14:P$163,6)</f>
        <v/>
      </c>
      <c r="X33" t="str" cm="1">
        <f t="array" ref="X33">VLOOKUP(ROW(20:20),K$14:Q$163,7)</f>
        <v/>
      </c>
      <c r="Y33" t="str" cm="1">
        <f t="array" ref="Y33">VLOOKUP(ROW(20:20),K$14:R$163,8)</f>
        <v/>
      </c>
      <c r="AA33">
        <f t="shared" si="23"/>
        <v>0</v>
      </c>
      <c r="AB33">
        <f t="shared" si="24"/>
        <v>0</v>
      </c>
      <c r="AC33">
        <f t="shared" si="25"/>
        <v>0</v>
      </c>
      <c r="AD33">
        <f t="shared" si="15"/>
        <v>0</v>
      </c>
    </row>
    <row r="34" spans="1:30">
      <c r="A34">
        <v>21</v>
      </c>
      <c r="B34" t="str">
        <f>_xlfn.XLOOKUP(A34,'Order Page'!T$29:T$471,'Order Page'!D$29:D$471,"")</f>
        <v/>
      </c>
      <c r="C34" t="str">
        <f>_xlfn.XLOOKUP(A34,'Order Page'!T$29:T$471,'Order Page'!U$29:U$471,"")</f>
        <v/>
      </c>
      <c r="D34" t="str">
        <f>_xlfn.XLOOKUP(A34,'Order Page'!T$29:T$471,'Order Page'!C$29:C$471,"")</f>
        <v/>
      </c>
      <c r="E34" t="str">
        <f>_xlfn.XLOOKUP(A34,'Order Page'!T$29:T$471,'Order Page'!Q$29:Q$471,"")</f>
        <v/>
      </c>
      <c r="F34" t="str">
        <f>_xlfn.XLOOKUP(A34,'Order Page'!T$29:T$471,'Order Page'!P$29:P$471,"")</f>
        <v/>
      </c>
      <c r="G34" t="str">
        <f>_xlfn.XLOOKUP(A34,'Order Page'!T$29:T$471,'Order Page'!O$29:O$471,"")</f>
        <v/>
      </c>
      <c r="H34" t="str">
        <f>_xlfn.XLOOKUP(A34,'Order Page'!T$29:T$471,'Order Page'!R$29:R$471,"")</f>
        <v/>
      </c>
      <c r="I34" t="str">
        <f>IFERROR(RANK(F34,F$14:F$213,1)+COUNTIF(F$14:F34,F34)-1,"")</f>
        <v/>
      </c>
      <c r="K34" t="str">
        <f t="shared" si="26"/>
        <v/>
      </c>
      <c r="L34" t="str">
        <f t="shared" si="16"/>
        <v/>
      </c>
      <c r="M34" t="str">
        <f t="shared" si="17"/>
        <v/>
      </c>
      <c r="N34" t="str">
        <f t="shared" si="18"/>
        <v/>
      </c>
      <c r="O34" t="str">
        <f t="shared" si="19"/>
        <v/>
      </c>
      <c r="P34" t="str">
        <f t="shared" si="20"/>
        <v/>
      </c>
      <c r="Q34" t="str">
        <f t="shared" si="21"/>
        <v/>
      </c>
      <c r="R34" t="str">
        <f t="shared" si="22"/>
        <v/>
      </c>
      <c r="T34" t="str" cm="1">
        <f t="array" ref="T34">VLOOKUP(ROW(21:21),K$14:L$163,2)</f>
        <v/>
      </c>
      <c r="U34" t="str" cm="1">
        <f t="array" ref="U34">VLOOKUP(ROW(21:21),K$14:N$163,4)</f>
        <v/>
      </c>
      <c r="V34" t="str" cm="1">
        <f t="array" ref="V34">VLOOKUP(ROW(21:21),K$14:O$163,5)</f>
        <v/>
      </c>
      <c r="W34" t="str" cm="1">
        <f t="array" ref="W34">VLOOKUP(ROW(21:21),K$14:P$163,6)</f>
        <v/>
      </c>
      <c r="X34" t="str" cm="1">
        <f t="array" ref="X34">VLOOKUP(ROW(21:21),K$14:Q$163,7)</f>
        <v/>
      </c>
      <c r="Y34" t="str" cm="1">
        <f t="array" ref="Y34">VLOOKUP(ROW(21:21),K$14:R$163,8)</f>
        <v/>
      </c>
      <c r="AA34">
        <f t="shared" si="23"/>
        <v>0</v>
      </c>
      <c r="AB34">
        <f t="shared" si="24"/>
        <v>0</v>
      </c>
      <c r="AC34">
        <f t="shared" si="25"/>
        <v>0</v>
      </c>
      <c r="AD34">
        <f t="shared" si="15"/>
        <v>0</v>
      </c>
    </row>
    <row r="35" spans="1:30">
      <c r="A35">
        <v>22</v>
      </c>
      <c r="B35" t="str">
        <f>_xlfn.XLOOKUP(A35,'Order Page'!T$29:T$471,'Order Page'!D$29:D$471,"")</f>
        <v/>
      </c>
      <c r="C35" t="str">
        <f>_xlfn.XLOOKUP(A35,'Order Page'!T$29:T$471,'Order Page'!U$29:U$471,"")</f>
        <v/>
      </c>
      <c r="D35" t="str">
        <f>_xlfn.XLOOKUP(A35,'Order Page'!T$29:T$471,'Order Page'!C$29:C$471,"")</f>
        <v/>
      </c>
      <c r="E35" t="str">
        <f>_xlfn.XLOOKUP(A35,'Order Page'!T$29:T$471,'Order Page'!Q$29:Q$471,"")</f>
        <v/>
      </c>
      <c r="F35" t="str">
        <f>_xlfn.XLOOKUP(A35,'Order Page'!T$29:T$471,'Order Page'!P$29:P$471,"")</f>
        <v/>
      </c>
      <c r="G35" t="str">
        <f>_xlfn.XLOOKUP(A35,'Order Page'!T$29:T$471,'Order Page'!O$29:O$471,"")</f>
        <v/>
      </c>
      <c r="H35" t="str">
        <f>_xlfn.XLOOKUP(A35,'Order Page'!T$29:T$471,'Order Page'!R$29:R$471,"")</f>
        <v/>
      </c>
      <c r="I35" t="str">
        <f>IFERROR(RANK(F35,F$14:F$213,1)+COUNTIF(F$14:F35,F35)-1,"")</f>
        <v/>
      </c>
      <c r="K35" t="str">
        <f t="shared" si="26"/>
        <v/>
      </c>
      <c r="L35" t="str">
        <f t="shared" si="16"/>
        <v/>
      </c>
      <c r="M35" t="str">
        <f t="shared" si="17"/>
        <v/>
      </c>
      <c r="N35" t="str">
        <f t="shared" si="18"/>
        <v/>
      </c>
      <c r="O35" t="str">
        <f t="shared" si="19"/>
        <v/>
      </c>
      <c r="P35" t="str">
        <f t="shared" si="20"/>
        <v/>
      </c>
      <c r="Q35" t="str">
        <f t="shared" si="21"/>
        <v/>
      </c>
      <c r="R35" t="str">
        <f t="shared" si="22"/>
        <v/>
      </c>
      <c r="T35" t="str" cm="1">
        <f t="array" ref="T35">VLOOKUP(ROW(22:22),K$14:L$163,2)</f>
        <v/>
      </c>
      <c r="U35" t="str" cm="1">
        <f t="array" ref="U35">VLOOKUP(ROW(22:22),K$14:N$163,4)</f>
        <v/>
      </c>
      <c r="V35" t="str" cm="1">
        <f t="array" ref="V35">VLOOKUP(ROW(22:22),K$14:O$163,5)</f>
        <v/>
      </c>
      <c r="W35" t="str" cm="1">
        <f t="array" ref="W35">VLOOKUP(ROW(22:22),K$14:P$163,6)</f>
        <v/>
      </c>
      <c r="X35" t="str" cm="1">
        <f t="array" ref="X35">VLOOKUP(ROW(22:22),K$14:Q$163,7)</f>
        <v/>
      </c>
      <c r="Y35" t="str" cm="1">
        <f t="array" ref="Y35">VLOOKUP(ROW(22:22),K$14:R$163,8)</f>
        <v/>
      </c>
      <c r="AA35">
        <f t="shared" si="23"/>
        <v>0</v>
      </c>
      <c r="AB35">
        <f t="shared" si="24"/>
        <v>0</v>
      </c>
      <c r="AC35">
        <f t="shared" si="25"/>
        <v>0</v>
      </c>
      <c r="AD35">
        <f t="shared" si="15"/>
        <v>0</v>
      </c>
    </row>
    <row r="36" spans="1:30">
      <c r="A36">
        <v>23</v>
      </c>
      <c r="B36" t="str">
        <f>_xlfn.XLOOKUP(A36,'Order Page'!T$29:T$471,'Order Page'!D$29:D$471,"")</f>
        <v/>
      </c>
      <c r="C36" t="str">
        <f>_xlfn.XLOOKUP(A36,'Order Page'!T$29:T$471,'Order Page'!U$29:U$471,"")</f>
        <v/>
      </c>
      <c r="D36" t="str">
        <f>_xlfn.XLOOKUP(A36,'Order Page'!T$29:T$471,'Order Page'!C$29:C$471,"")</f>
        <v/>
      </c>
      <c r="E36" t="str">
        <f>_xlfn.XLOOKUP(A36,'Order Page'!T$29:T$471,'Order Page'!Q$29:Q$471,"")</f>
        <v/>
      </c>
      <c r="F36" t="str">
        <f>_xlfn.XLOOKUP(A36,'Order Page'!T$29:T$471,'Order Page'!P$29:P$471,"")</f>
        <v/>
      </c>
      <c r="G36" t="str">
        <f>_xlfn.XLOOKUP(A36,'Order Page'!T$29:T$471,'Order Page'!O$29:O$471,"")</f>
        <v/>
      </c>
      <c r="H36" t="str">
        <f>_xlfn.XLOOKUP(A36,'Order Page'!T$29:T$471,'Order Page'!R$29:R$471,"")</f>
        <v/>
      </c>
      <c r="I36" t="str">
        <f>IFERROR(RANK(F36,F$14:F$213,1)+COUNTIF(F$14:F36,F36)-1,"")</f>
        <v/>
      </c>
      <c r="K36" t="str">
        <f t="shared" si="26"/>
        <v/>
      </c>
      <c r="L36" t="str">
        <f t="shared" si="16"/>
        <v/>
      </c>
      <c r="M36" t="str">
        <f t="shared" si="17"/>
        <v/>
      </c>
      <c r="N36" t="str">
        <f t="shared" si="18"/>
        <v/>
      </c>
      <c r="O36" t="str">
        <f t="shared" si="19"/>
        <v/>
      </c>
      <c r="P36" t="str">
        <f t="shared" si="20"/>
        <v/>
      </c>
      <c r="Q36" t="str">
        <f t="shared" si="21"/>
        <v/>
      </c>
      <c r="R36" t="str">
        <f t="shared" si="22"/>
        <v/>
      </c>
      <c r="T36" t="str" cm="1">
        <f t="array" ref="T36">VLOOKUP(ROW(23:23),K$14:L$163,2)</f>
        <v/>
      </c>
      <c r="U36" t="str" cm="1">
        <f t="array" ref="U36">VLOOKUP(ROW(23:23),K$14:N$163,4)</f>
        <v/>
      </c>
      <c r="V36" t="str" cm="1">
        <f t="array" ref="V36">VLOOKUP(ROW(23:23),K$14:O$163,5)</f>
        <v/>
      </c>
      <c r="W36" t="str" cm="1">
        <f t="array" ref="W36">VLOOKUP(ROW(23:23),K$14:P$163,6)</f>
        <v/>
      </c>
      <c r="X36" t="str" cm="1">
        <f t="array" ref="X36">VLOOKUP(ROW(23:23),K$14:Q$163,7)</f>
        <v/>
      </c>
      <c r="Y36" t="str" cm="1">
        <f t="array" ref="Y36">VLOOKUP(ROW(23:23),K$14:R$163,8)</f>
        <v/>
      </c>
      <c r="AA36">
        <f t="shared" si="23"/>
        <v>0</v>
      </c>
      <c r="AB36">
        <f t="shared" si="24"/>
        <v>0</v>
      </c>
      <c r="AC36">
        <f t="shared" si="25"/>
        <v>0</v>
      </c>
      <c r="AD36">
        <f t="shared" si="15"/>
        <v>0</v>
      </c>
    </row>
    <row r="37" spans="1:30">
      <c r="A37">
        <v>24</v>
      </c>
      <c r="B37" t="str">
        <f>_xlfn.XLOOKUP(A37,'Order Page'!T$29:T$471,'Order Page'!D$29:D$471,"")</f>
        <v/>
      </c>
      <c r="C37" t="str">
        <f>_xlfn.XLOOKUP(A37,'Order Page'!T$29:T$471,'Order Page'!U$29:U$471,"")</f>
        <v/>
      </c>
      <c r="D37" t="str">
        <f>_xlfn.XLOOKUP(A37,'Order Page'!T$29:T$471,'Order Page'!C$29:C$471,"")</f>
        <v/>
      </c>
      <c r="E37" t="str">
        <f>_xlfn.XLOOKUP(A37,'Order Page'!T$29:T$471,'Order Page'!Q$29:Q$471,"")</f>
        <v/>
      </c>
      <c r="F37" t="str">
        <f>_xlfn.XLOOKUP(A37,'Order Page'!T$29:T$471,'Order Page'!P$29:P$471,"")</f>
        <v/>
      </c>
      <c r="G37" t="str">
        <f>_xlfn.XLOOKUP(A37,'Order Page'!T$29:T$471,'Order Page'!O$29:O$471,"")</f>
        <v/>
      </c>
      <c r="H37" t="str">
        <f>_xlfn.XLOOKUP(A37,'Order Page'!T$29:T$471,'Order Page'!R$29:R$471,"")</f>
        <v/>
      </c>
      <c r="I37" t="str">
        <f>IFERROR(RANK(F37,F$14:F$213,1)+COUNTIF(F$14:F37,F37)-1,"")</f>
        <v/>
      </c>
      <c r="K37" t="str">
        <f t="shared" si="26"/>
        <v/>
      </c>
      <c r="L37" t="str">
        <f t="shared" si="16"/>
        <v/>
      </c>
      <c r="M37" t="str">
        <f t="shared" si="17"/>
        <v/>
      </c>
      <c r="N37" t="str">
        <f t="shared" si="18"/>
        <v/>
      </c>
      <c r="O37" t="str">
        <f t="shared" si="19"/>
        <v/>
      </c>
      <c r="P37" t="str">
        <f t="shared" si="20"/>
        <v/>
      </c>
      <c r="Q37" t="str">
        <f t="shared" si="21"/>
        <v/>
      </c>
      <c r="R37" t="str">
        <f t="shared" si="22"/>
        <v/>
      </c>
      <c r="T37" t="str" cm="1">
        <f t="array" ref="T37">VLOOKUP(ROW(24:24),K$14:L$163,2)</f>
        <v/>
      </c>
      <c r="U37" t="str" cm="1">
        <f t="array" ref="U37">VLOOKUP(ROW(24:24),K$14:N$163,4)</f>
        <v/>
      </c>
      <c r="V37" t="str" cm="1">
        <f t="array" ref="V37">VLOOKUP(ROW(24:24),K$14:O$163,5)</f>
        <v/>
      </c>
      <c r="W37" t="str" cm="1">
        <f t="array" ref="W37">VLOOKUP(ROW(24:24),K$14:P$163,6)</f>
        <v/>
      </c>
      <c r="X37" t="str" cm="1">
        <f t="array" ref="X37">VLOOKUP(ROW(24:24),K$14:Q$163,7)</f>
        <v/>
      </c>
      <c r="Y37" t="str" cm="1">
        <f t="array" ref="Y37">VLOOKUP(ROW(24:24),K$14:R$163,8)</f>
        <v/>
      </c>
      <c r="AA37">
        <f t="shared" si="23"/>
        <v>0</v>
      </c>
      <c r="AB37">
        <f t="shared" si="24"/>
        <v>0</v>
      </c>
      <c r="AC37">
        <f t="shared" si="25"/>
        <v>0</v>
      </c>
      <c r="AD37">
        <f t="shared" si="15"/>
        <v>0</v>
      </c>
    </row>
    <row r="38" spans="1:30">
      <c r="A38">
        <v>25</v>
      </c>
      <c r="B38" t="str">
        <f>_xlfn.XLOOKUP(A38,'Order Page'!T$29:T$471,'Order Page'!D$29:D$471,"")</f>
        <v/>
      </c>
      <c r="C38" t="str">
        <f>_xlfn.XLOOKUP(A38,'Order Page'!T$29:T$471,'Order Page'!U$29:U$471,"")</f>
        <v/>
      </c>
      <c r="D38" t="str">
        <f>_xlfn.XLOOKUP(A38,'Order Page'!T$29:T$471,'Order Page'!C$29:C$471,"")</f>
        <v/>
      </c>
      <c r="E38" t="str">
        <f>_xlfn.XLOOKUP(A38,'Order Page'!T$29:T$471,'Order Page'!Q$29:Q$471,"")</f>
        <v/>
      </c>
      <c r="F38" t="str">
        <f>_xlfn.XLOOKUP(A38,'Order Page'!T$29:T$471,'Order Page'!P$29:P$471,"")</f>
        <v/>
      </c>
      <c r="G38" t="str">
        <f>_xlfn.XLOOKUP(A38,'Order Page'!T$29:T$471,'Order Page'!O$29:O$471,"")</f>
        <v/>
      </c>
      <c r="H38" t="str">
        <f>_xlfn.XLOOKUP(A38,'Order Page'!T$29:T$471,'Order Page'!R$29:R$471,"")</f>
        <v/>
      </c>
      <c r="I38" t="str">
        <f>IFERROR(RANK(F38,F$14:F$213,1)+COUNTIF(F$14:F38,F38)-1,"")</f>
        <v/>
      </c>
      <c r="K38" t="str">
        <f t="shared" si="26"/>
        <v/>
      </c>
      <c r="L38" t="str">
        <f t="shared" si="16"/>
        <v/>
      </c>
      <c r="M38" t="str">
        <f t="shared" si="17"/>
        <v/>
      </c>
      <c r="N38" t="str">
        <f t="shared" si="18"/>
        <v/>
      </c>
      <c r="O38" t="str">
        <f t="shared" si="19"/>
        <v/>
      </c>
      <c r="P38" t="str">
        <f t="shared" si="20"/>
        <v/>
      </c>
      <c r="Q38" t="str">
        <f t="shared" si="21"/>
        <v/>
      </c>
      <c r="R38" t="str">
        <f t="shared" si="22"/>
        <v/>
      </c>
      <c r="T38" t="str" cm="1">
        <f t="array" ref="T38">VLOOKUP(ROW(25:25),K$14:L$163,2)</f>
        <v/>
      </c>
      <c r="U38" t="str" cm="1">
        <f t="array" ref="U38">VLOOKUP(ROW(25:25),K$14:N$163,4)</f>
        <v/>
      </c>
      <c r="V38" t="str" cm="1">
        <f t="array" ref="V38">VLOOKUP(ROW(25:25),K$14:O$163,5)</f>
        <v/>
      </c>
      <c r="W38" t="str" cm="1">
        <f t="array" ref="W38">VLOOKUP(ROW(25:25),K$14:P$163,6)</f>
        <v/>
      </c>
      <c r="X38" t="str" cm="1">
        <f t="array" ref="X38">VLOOKUP(ROW(25:25),K$14:Q$163,7)</f>
        <v/>
      </c>
      <c r="Y38" t="str" cm="1">
        <f t="array" ref="Y38">VLOOKUP(ROW(25:25),K$14:R$163,8)</f>
        <v/>
      </c>
      <c r="AA38">
        <f t="shared" si="23"/>
        <v>0</v>
      </c>
      <c r="AB38">
        <f t="shared" si="24"/>
        <v>0</v>
      </c>
      <c r="AC38">
        <f t="shared" si="25"/>
        <v>0</v>
      </c>
      <c r="AD38">
        <f t="shared" si="15"/>
        <v>0</v>
      </c>
    </row>
    <row r="39" spans="1:30">
      <c r="A39">
        <v>26</v>
      </c>
      <c r="B39" t="str">
        <f>_xlfn.XLOOKUP(A39,'Order Page'!T$29:T$471,'Order Page'!D$29:D$471,"")</f>
        <v/>
      </c>
      <c r="C39" t="str">
        <f>_xlfn.XLOOKUP(A39,'Order Page'!T$29:T$471,'Order Page'!U$29:U$471,"")</f>
        <v/>
      </c>
      <c r="D39" t="str">
        <f>_xlfn.XLOOKUP(A39,'Order Page'!T$29:T$471,'Order Page'!C$29:C$471,"")</f>
        <v/>
      </c>
      <c r="E39" t="str">
        <f>_xlfn.XLOOKUP(A39,'Order Page'!T$29:T$471,'Order Page'!Q$29:Q$471,"")</f>
        <v/>
      </c>
      <c r="F39" t="str">
        <f>_xlfn.XLOOKUP(A39,'Order Page'!T$29:T$471,'Order Page'!P$29:P$471,"")</f>
        <v/>
      </c>
      <c r="G39" t="str">
        <f>_xlfn.XLOOKUP(A39,'Order Page'!T$29:T$471,'Order Page'!O$29:O$471,"")</f>
        <v/>
      </c>
      <c r="H39" t="str">
        <f>_xlfn.XLOOKUP(A39,'Order Page'!T$29:T$471,'Order Page'!R$29:R$471,"")</f>
        <v/>
      </c>
      <c r="I39" t="str">
        <f>IFERROR(RANK(F39,F$14:F$213,1)+COUNTIF(F$14:F39,F39)-1,"")</f>
        <v/>
      </c>
      <c r="K39" t="str">
        <f t="shared" si="26"/>
        <v/>
      </c>
      <c r="L39" t="str">
        <f t="shared" si="16"/>
        <v/>
      </c>
      <c r="M39" t="str">
        <f t="shared" si="17"/>
        <v/>
      </c>
      <c r="N39" t="str">
        <f t="shared" si="18"/>
        <v/>
      </c>
      <c r="O39" t="str">
        <f t="shared" si="19"/>
        <v/>
      </c>
      <c r="P39" t="str">
        <f t="shared" si="20"/>
        <v/>
      </c>
      <c r="Q39" t="str">
        <f t="shared" si="21"/>
        <v/>
      </c>
      <c r="R39" t="str">
        <f t="shared" si="22"/>
        <v/>
      </c>
      <c r="T39" t="str" cm="1">
        <f t="array" ref="T39">VLOOKUP(ROW(26:26),K$14:L$163,2)</f>
        <v/>
      </c>
      <c r="U39" t="str" cm="1">
        <f t="array" ref="U39">VLOOKUP(ROW(26:26),K$14:N$163,4)</f>
        <v/>
      </c>
      <c r="V39" t="str" cm="1">
        <f t="array" ref="V39">VLOOKUP(ROW(26:26),K$14:O$163,5)</f>
        <v/>
      </c>
      <c r="W39" t="str" cm="1">
        <f t="array" ref="W39">VLOOKUP(ROW(26:26),K$14:P$163,6)</f>
        <v/>
      </c>
      <c r="X39" t="str" cm="1">
        <f t="array" ref="X39">VLOOKUP(ROW(26:26),K$14:Q$163,7)</f>
        <v/>
      </c>
      <c r="Y39" t="str" cm="1">
        <f t="array" ref="Y39">VLOOKUP(ROW(26:26),K$14:R$163,8)</f>
        <v/>
      </c>
      <c r="AA39">
        <f t="shared" si="23"/>
        <v>0</v>
      </c>
      <c r="AB39">
        <f t="shared" si="24"/>
        <v>0</v>
      </c>
      <c r="AC39">
        <f t="shared" si="25"/>
        <v>0</v>
      </c>
      <c r="AD39">
        <f t="shared" si="15"/>
        <v>0</v>
      </c>
    </row>
    <row r="40" spans="1:30">
      <c r="A40">
        <v>27</v>
      </c>
      <c r="B40" t="str">
        <f>_xlfn.XLOOKUP(A40,'Order Page'!T$29:T$471,'Order Page'!D$29:D$471,"")</f>
        <v/>
      </c>
      <c r="C40" t="str">
        <f>_xlfn.XLOOKUP(A40,'Order Page'!T$29:T$471,'Order Page'!U$29:U$471,"")</f>
        <v/>
      </c>
      <c r="D40" t="str">
        <f>_xlfn.XLOOKUP(A40,'Order Page'!T$29:T$471,'Order Page'!C$29:C$471,"")</f>
        <v/>
      </c>
      <c r="E40" t="str">
        <f>_xlfn.XLOOKUP(A40,'Order Page'!T$29:T$471,'Order Page'!Q$29:Q$471,"")</f>
        <v/>
      </c>
      <c r="F40" t="str">
        <f>_xlfn.XLOOKUP(A40,'Order Page'!T$29:T$471,'Order Page'!P$29:P$471,"")</f>
        <v/>
      </c>
      <c r="G40" t="str">
        <f>_xlfn.XLOOKUP(A40,'Order Page'!T$29:T$471,'Order Page'!O$29:O$471,"")</f>
        <v/>
      </c>
      <c r="H40" t="str">
        <f>_xlfn.XLOOKUP(A40,'Order Page'!T$29:T$471,'Order Page'!R$29:R$471,"")</f>
        <v/>
      </c>
      <c r="I40" t="str">
        <f>IFERROR(RANK(F40,F$14:F$213,1)+COUNTIF(F$14:F40,F40)-1,"")</f>
        <v/>
      </c>
      <c r="K40" t="str">
        <f t="shared" si="26"/>
        <v/>
      </c>
      <c r="L40" t="str">
        <f t="shared" si="16"/>
        <v/>
      </c>
      <c r="M40" t="str">
        <f t="shared" si="17"/>
        <v/>
      </c>
      <c r="N40" t="str">
        <f t="shared" si="18"/>
        <v/>
      </c>
      <c r="O40" t="str">
        <f t="shared" si="19"/>
        <v/>
      </c>
      <c r="P40" t="str">
        <f t="shared" si="20"/>
        <v/>
      </c>
      <c r="Q40" t="str">
        <f t="shared" si="21"/>
        <v/>
      </c>
      <c r="R40" t="str">
        <f t="shared" si="22"/>
        <v/>
      </c>
      <c r="T40" t="str" cm="1">
        <f t="array" ref="T40">VLOOKUP(ROW(27:27),K$14:L$163,2)</f>
        <v/>
      </c>
      <c r="U40" t="str" cm="1">
        <f t="array" ref="U40">VLOOKUP(ROW(27:27),K$14:N$163,4)</f>
        <v/>
      </c>
      <c r="V40" t="str" cm="1">
        <f t="array" ref="V40">VLOOKUP(ROW(27:27),K$14:O$163,5)</f>
        <v/>
      </c>
      <c r="W40" t="str" cm="1">
        <f t="array" ref="W40">VLOOKUP(ROW(27:27),K$14:P$163,6)</f>
        <v/>
      </c>
      <c r="X40" t="str" cm="1">
        <f t="array" ref="X40">VLOOKUP(ROW(27:27),K$14:Q$163,7)</f>
        <v/>
      </c>
      <c r="Y40" t="str" cm="1">
        <f t="array" ref="Y40">VLOOKUP(ROW(27:27),K$14:R$163,8)</f>
        <v/>
      </c>
      <c r="AA40">
        <f t="shared" si="23"/>
        <v>0</v>
      </c>
      <c r="AB40">
        <f t="shared" si="24"/>
        <v>0</v>
      </c>
      <c r="AC40">
        <f t="shared" si="25"/>
        <v>0</v>
      </c>
      <c r="AD40">
        <f t="shared" si="15"/>
        <v>0</v>
      </c>
    </row>
    <row r="41" spans="1:30">
      <c r="A41">
        <v>28</v>
      </c>
      <c r="B41" t="str">
        <f>_xlfn.XLOOKUP(A41,'Order Page'!T$29:T$471,'Order Page'!D$29:D$471,"")</f>
        <v/>
      </c>
      <c r="C41" t="str">
        <f>_xlfn.XLOOKUP(A41,'Order Page'!T$29:T$471,'Order Page'!U$29:U$471,"")</f>
        <v/>
      </c>
      <c r="D41" t="str">
        <f>_xlfn.XLOOKUP(A41,'Order Page'!T$29:T$471,'Order Page'!C$29:C$471,"")</f>
        <v/>
      </c>
      <c r="E41" t="str">
        <f>_xlfn.XLOOKUP(A41,'Order Page'!T$29:T$471,'Order Page'!Q$29:Q$471,"")</f>
        <v/>
      </c>
      <c r="F41" t="str">
        <f>_xlfn.XLOOKUP(A41,'Order Page'!T$29:T$471,'Order Page'!P$29:P$471,"")</f>
        <v/>
      </c>
      <c r="G41" t="str">
        <f>_xlfn.XLOOKUP(A41,'Order Page'!T$29:T$471,'Order Page'!O$29:O$471,"")</f>
        <v/>
      </c>
      <c r="H41" t="str">
        <f>_xlfn.XLOOKUP(A41,'Order Page'!T$29:T$471,'Order Page'!R$29:R$471,"")</f>
        <v/>
      </c>
      <c r="I41" t="str">
        <f>IFERROR(RANK(F41,F$14:F$213,1)+COUNTIF(F$14:F41,F41)-1,"")</f>
        <v/>
      </c>
      <c r="K41" t="str">
        <f t="shared" si="26"/>
        <v/>
      </c>
      <c r="L41" t="str">
        <f t="shared" si="16"/>
        <v/>
      </c>
      <c r="M41" t="str">
        <f t="shared" si="17"/>
        <v/>
      </c>
      <c r="N41" t="str">
        <f t="shared" si="18"/>
        <v/>
      </c>
      <c r="O41" t="str">
        <f t="shared" si="19"/>
        <v/>
      </c>
      <c r="P41" t="str">
        <f t="shared" si="20"/>
        <v/>
      </c>
      <c r="Q41" t="str">
        <f t="shared" si="21"/>
        <v/>
      </c>
      <c r="R41" t="str">
        <f t="shared" si="22"/>
        <v/>
      </c>
      <c r="T41" t="str" cm="1">
        <f t="array" ref="T41">VLOOKUP(ROW(28:28),K$14:L$163,2)</f>
        <v/>
      </c>
      <c r="U41" t="str" cm="1">
        <f t="array" ref="U41">VLOOKUP(ROW(28:28),K$14:N$163,4)</f>
        <v/>
      </c>
      <c r="V41" t="str" cm="1">
        <f t="array" ref="V41">VLOOKUP(ROW(28:28),K$14:O$163,5)</f>
        <v/>
      </c>
      <c r="W41" t="str" cm="1">
        <f t="array" ref="W41">VLOOKUP(ROW(28:28),K$14:P$163,6)</f>
        <v/>
      </c>
      <c r="X41" t="str" cm="1">
        <f t="array" ref="X41">VLOOKUP(ROW(28:28),K$14:Q$163,7)</f>
        <v/>
      </c>
      <c r="Y41" t="str" cm="1">
        <f t="array" ref="Y41">VLOOKUP(ROW(28:28),K$14:R$163,8)</f>
        <v/>
      </c>
      <c r="AA41">
        <f t="shared" si="23"/>
        <v>0</v>
      </c>
      <c r="AB41">
        <f t="shared" si="24"/>
        <v>0</v>
      </c>
      <c r="AC41">
        <f t="shared" si="25"/>
        <v>0</v>
      </c>
      <c r="AD41">
        <f t="shared" si="15"/>
        <v>0</v>
      </c>
    </row>
    <row r="42" spans="1:30">
      <c r="A42">
        <v>29</v>
      </c>
      <c r="B42" t="str">
        <f>_xlfn.XLOOKUP(A42,'Order Page'!T$29:T$471,'Order Page'!D$29:D$471,"")</f>
        <v/>
      </c>
      <c r="C42" t="str">
        <f>_xlfn.XLOOKUP(A42,'Order Page'!T$29:T$471,'Order Page'!U$29:U$471,"")</f>
        <v/>
      </c>
      <c r="D42" t="str">
        <f>_xlfn.XLOOKUP(A42,'Order Page'!T$29:T$471,'Order Page'!C$29:C$471,"")</f>
        <v/>
      </c>
      <c r="E42" t="str">
        <f>_xlfn.XLOOKUP(A42,'Order Page'!T$29:T$471,'Order Page'!Q$29:Q$471,"")</f>
        <v/>
      </c>
      <c r="F42" t="str">
        <f>_xlfn.XLOOKUP(A42,'Order Page'!T$29:T$471,'Order Page'!P$29:P$471,"")</f>
        <v/>
      </c>
      <c r="G42" t="str">
        <f>_xlfn.XLOOKUP(A42,'Order Page'!T$29:T$471,'Order Page'!O$29:O$471,"")</f>
        <v/>
      </c>
      <c r="H42" t="str">
        <f>_xlfn.XLOOKUP(A42,'Order Page'!T$29:T$471,'Order Page'!R$29:R$471,"")</f>
        <v/>
      </c>
      <c r="I42" t="str">
        <f>IFERROR(RANK(F42,F$14:F$213,1)+COUNTIF(F$14:F42,F42)-1,"")</f>
        <v/>
      </c>
      <c r="K42" t="str">
        <f t="shared" si="26"/>
        <v/>
      </c>
      <c r="L42" t="str">
        <f t="shared" si="16"/>
        <v/>
      </c>
      <c r="M42" t="str">
        <f t="shared" si="17"/>
        <v/>
      </c>
      <c r="N42" t="str">
        <f t="shared" si="18"/>
        <v/>
      </c>
      <c r="O42" t="str">
        <f t="shared" si="19"/>
        <v/>
      </c>
      <c r="P42" t="str">
        <f t="shared" si="20"/>
        <v/>
      </c>
      <c r="Q42" t="str">
        <f t="shared" si="21"/>
        <v/>
      </c>
      <c r="R42" t="str">
        <f t="shared" si="22"/>
        <v/>
      </c>
      <c r="T42" t="str" cm="1">
        <f t="array" ref="T42">VLOOKUP(ROW(29:29),K$14:L$163,2)</f>
        <v/>
      </c>
      <c r="U42" t="str" cm="1">
        <f t="array" ref="U42">VLOOKUP(ROW(29:29),K$14:N$163,4)</f>
        <v/>
      </c>
      <c r="V42" t="str" cm="1">
        <f t="array" ref="V42">VLOOKUP(ROW(29:29),K$14:O$163,5)</f>
        <v/>
      </c>
      <c r="W42" t="str" cm="1">
        <f t="array" ref="W42">VLOOKUP(ROW(29:29),K$14:P$163,6)</f>
        <v/>
      </c>
      <c r="X42" t="str" cm="1">
        <f t="array" ref="X42">VLOOKUP(ROW(29:29),K$14:Q$163,7)</f>
        <v/>
      </c>
      <c r="Y42" t="str" cm="1">
        <f t="array" ref="Y42">VLOOKUP(ROW(29:29),K$14:R$163,8)</f>
        <v/>
      </c>
      <c r="AA42">
        <f>IF(OR(V42="5L Waterlilies",V42="2L Waterlilies",V42="2L Deep Water Plants"),X42,0)+MAX(AA43:AA189)</f>
        <v>0</v>
      </c>
      <c r="AB42">
        <f t="shared" si="24"/>
        <v>0</v>
      </c>
      <c r="AC42">
        <f t="shared" si="25"/>
        <v>0</v>
      </c>
      <c r="AD42">
        <f t="shared" si="15"/>
        <v>0</v>
      </c>
    </row>
    <row r="43" spans="1:30">
      <c r="A43">
        <v>30</v>
      </c>
      <c r="B43" t="str">
        <f>_xlfn.XLOOKUP(A43,'Order Page'!T$29:T$471,'Order Page'!D$29:D$471,"")</f>
        <v/>
      </c>
      <c r="C43" t="str">
        <f>_xlfn.XLOOKUP(A43,'Order Page'!T$29:T$471,'Order Page'!U$29:U$471,"")</f>
        <v/>
      </c>
      <c r="D43" t="str">
        <f>_xlfn.XLOOKUP(A43,'Order Page'!T$29:T$471,'Order Page'!C$29:C$471,"")</f>
        <v/>
      </c>
      <c r="E43" t="str">
        <f>_xlfn.XLOOKUP(A43,'Order Page'!T$29:T$471,'Order Page'!Q$29:Q$471,"")</f>
        <v/>
      </c>
      <c r="F43" t="str">
        <f>_xlfn.XLOOKUP(A43,'Order Page'!T$29:T$471,'Order Page'!P$29:P$471,"")</f>
        <v/>
      </c>
      <c r="G43" t="str">
        <f>_xlfn.XLOOKUP(A43,'Order Page'!T$29:T$471,'Order Page'!O$29:O$471,"")</f>
        <v/>
      </c>
      <c r="H43" t="str">
        <f>_xlfn.XLOOKUP(A43,'Order Page'!T$29:T$471,'Order Page'!R$29:R$471,"")</f>
        <v/>
      </c>
      <c r="I43" t="str">
        <f>IFERROR(RANK(F43,F$14:F$213,1)+COUNTIF(F$14:F43,F43)-1,"")</f>
        <v/>
      </c>
      <c r="K43" t="str">
        <f t="shared" si="26"/>
        <v/>
      </c>
      <c r="L43" t="str">
        <f t="shared" si="16"/>
        <v/>
      </c>
      <c r="M43" t="str">
        <f t="shared" si="17"/>
        <v/>
      </c>
      <c r="N43" t="str">
        <f t="shared" si="18"/>
        <v/>
      </c>
      <c r="O43" t="str">
        <f t="shared" si="19"/>
        <v/>
      </c>
      <c r="P43" t="str">
        <f t="shared" si="20"/>
        <v/>
      </c>
      <c r="Q43" t="str">
        <f t="shared" si="21"/>
        <v/>
      </c>
      <c r="R43" t="str">
        <f t="shared" si="22"/>
        <v/>
      </c>
      <c r="T43" t="str" cm="1">
        <f t="array" ref="T43">VLOOKUP(ROW(30:30),K$14:L$163,2)</f>
        <v/>
      </c>
      <c r="U43" t="str" cm="1">
        <f t="array" ref="U43">VLOOKUP(ROW(30:30),K$14:N$163,4)</f>
        <v/>
      </c>
      <c r="V43" t="str" cm="1">
        <f t="array" ref="V43">VLOOKUP(ROW(30:30),K$14:O$163,5)</f>
        <v/>
      </c>
      <c r="W43" t="str" cm="1">
        <f t="array" ref="W43">VLOOKUP(ROW(30:30),K$14:P$163,6)</f>
        <v/>
      </c>
      <c r="X43" t="str" cm="1">
        <f t="array" ref="X43">VLOOKUP(ROW(30:30),K$14:Q$163,7)</f>
        <v/>
      </c>
      <c r="Y43" t="str" cm="1">
        <f t="array" ref="Y43">VLOOKUP(ROW(30:30),K$14:R$163,8)</f>
        <v/>
      </c>
      <c r="AA43">
        <f t="shared" ref="AA43:AA106" si="27">IF(OR(V43="5L Waterlilies",V43="2L Waterlilies",V43="2L Deep Water Plants"),X43,0)+MAX(AA44:AA190)</f>
        <v>0</v>
      </c>
      <c r="AB43">
        <f t="shared" si="24"/>
        <v>0</v>
      </c>
      <c r="AC43">
        <f t="shared" si="25"/>
        <v>0</v>
      </c>
      <c r="AD43">
        <f t="shared" si="15"/>
        <v>0</v>
      </c>
    </row>
    <row r="44" spans="1:30">
      <c r="A44">
        <v>31</v>
      </c>
      <c r="B44" t="str">
        <f>_xlfn.XLOOKUP(A44,'Order Page'!T$29:T$471,'Order Page'!D$29:D$471,"")</f>
        <v/>
      </c>
      <c r="C44" t="str">
        <f>_xlfn.XLOOKUP(A44,'Order Page'!T$29:T$471,'Order Page'!U$29:U$471,"")</f>
        <v/>
      </c>
      <c r="D44" t="str">
        <f>_xlfn.XLOOKUP(A44,'Order Page'!T$29:T$471,'Order Page'!C$29:C$471,"")</f>
        <v/>
      </c>
      <c r="E44" t="str">
        <f>_xlfn.XLOOKUP(A44,'Order Page'!T$29:T$471,'Order Page'!Q$29:Q$471,"")</f>
        <v/>
      </c>
      <c r="F44" t="str">
        <f>_xlfn.XLOOKUP(A44,'Order Page'!T$29:T$471,'Order Page'!P$29:P$471,"")</f>
        <v/>
      </c>
      <c r="G44" t="str">
        <f>_xlfn.XLOOKUP(A44,'Order Page'!T$29:T$471,'Order Page'!O$29:O$471,"")</f>
        <v/>
      </c>
      <c r="H44" t="str">
        <f>_xlfn.XLOOKUP(A44,'Order Page'!T$29:T$471,'Order Page'!R$29:R$471,"")</f>
        <v/>
      </c>
      <c r="I44" t="str">
        <f>IFERROR(RANK(F44,F$14:F$213,1)+COUNTIF(F$14:F44,F44)-1,"")</f>
        <v/>
      </c>
      <c r="K44" t="str">
        <f t="shared" si="26"/>
        <v/>
      </c>
      <c r="L44" t="str">
        <f t="shared" si="16"/>
        <v/>
      </c>
      <c r="M44" t="str">
        <f t="shared" si="17"/>
        <v/>
      </c>
      <c r="N44" t="str">
        <f t="shared" si="18"/>
        <v/>
      </c>
      <c r="O44" t="str">
        <f t="shared" si="19"/>
        <v/>
      </c>
      <c r="P44" t="str">
        <f t="shared" si="20"/>
        <v/>
      </c>
      <c r="Q44" t="str">
        <f t="shared" si="21"/>
        <v/>
      </c>
      <c r="R44" t="str">
        <f t="shared" si="22"/>
        <v/>
      </c>
      <c r="T44" t="str" cm="1">
        <f t="array" ref="T44">VLOOKUP(ROW(31:31),K$14:L$163,2)</f>
        <v/>
      </c>
      <c r="U44" t="str" cm="1">
        <f t="array" ref="U44">VLOOKUP(ROW(31:31),K$14:N$163,4)</f>
        <v/>
      </c>
      <c r="V44" t="str" cm="1">
        <f t="array" ref="V44">VLOOKUP(ROW(31:31),K$14:O$163,5)</f>
        <v/>
      </c>
      <c r="W44" t="str" cm="1">
        <f t="array" ref="W44">VLOOKUP(ROW(31:31),K$14:P$163,6)</f>
        <v/>
      </c>
      <c r="X44" t="str" cm="1">
        <f t="array" ref="X44">VLOOKUP(ROW(31:31),K$14:Q$163,7)</f>
        <v/>
      </c>
      <c r="Y44" t="str" cm="1">
        <f t="array" ref="Y44">VLOOKUP(ROW(31:31),K$14:R$163,8)</f>
        <v/>
      </c>
      <c r="AA44">
        <f t="shared" si="27"/>
        <v>0</v>
      </c>
      <c r="AB44">
        <f t="shared" si="24"/>
        <v>0</v>
      </c>
      <c r="AC44">
        <f t="shared" si="25"/>
        <v>0</v>
      </c>
      <c r="AD44">
        <f t="shared" si="15"/>
        <v>0</v>
      </c>
    </row>
    <row r="45" spans="1:30">
      <c r="A45">
        <v>32</v>
      </c>
      <c r="B45" t="str">
        <f>_xlfn.XLOOKUP(A45,'Order Page'!T$29:T$471,'Order Page'!D$29:D$471,"")</f>
        <v/>
      </c>
      <c r="C45" t="str">
        <f>_xlfn.XLOOKUP(A45,'Order Page'!T$29:T$471,'Order Page'!U$29:U$471,"")</f>
        <v/>
      </c>
      <c r="D45" t="str">
        <f>_xlfn.XLOOKUP(A45,'Order Page'!T$29:T$471,'Order Page'!C$29:C$471,"")</f>
        <v/>
      </c>
      <c r="E45" t="str">
        <f>_xlfn.XLOOKUP(A45,'Order Page'!T$29:T$471,'Order Page'!Q$29:Q$471,"")</f>
        <v/>
      </c>
      <c r="F45" t="str">
        <f>_xlfn.XLOOKUP(A45,'Order Page'!T$29:T$471,'Order Page'!P$29:P$471,"")</f>
        <v/>
      </c>
      <c r="G45" t="str">
        <f>_xlfn.XLOOKUP(A45,'Order Page'!T$29:T$471,'Order Page'!O$29:O$471,"")</f>
        <v/>
      </c>
      <c r="H45" t="str">
        <f>_xlfn.XLOOKUP(A45,'Order Page'!T$29:T$471,'Order Page'!R$29:R$471,"")</f>
        <v/>
      </c>
      <c r="I45" t="str">
        <f>IFERROR(RANK(F45,F$14:F$213,1)+COUNTIF(F$14:F45,F45)-1,"")</f>
        <v/>
      </c>
      <c r="K45" t="str">
        <f t="shared" si="26"/>
        <v/>
      </c>
      <c r="L45" t="str">
        <f t="shared" si="16"/>
        <v/>
      </c>
      <c r="M45" t="str">
        <f t="shared" si="17"/>
        <v/>
      </c>
      <c r="N45" t="str">
        <f t="shared" si="18"/>
        <v/>
      </c>
      <c r="O45" t="str">
        <f t="shared" si="19"/>
        <v/>
      </c>
      <c r="P45" t="str">
        <f t="shared" si="20"/>
        <v/>
      </c>
      <c r="Q45" t="str">
        <f t="shared" si="21"/>
        <v/>
      </c>
      <c r="R45" t="str">
        <f t="shared" si="22"/>
        <v/>
      </c>
      <c r="T45" t="str" cm="1">
        <f t="array" ref="T45">VLOOKUP(ROW(32:32),K$14:L$163,2)</f>
        <v/>
      </c>
      <c r="U45" t="str" cm="1">
        <f t="array" ref="U45">VLOOKUP(ROW(32:32),K$14:N$163,4)</f>
        <v/>
      </c>
      <c r="V45" t="str" cm="1">
        <f t="array" ref="V45">VLOOKUP(ROW(32:32),K$14:O$163,5)</f>
        <v/>
      </c>
      <c r="W45" t="str" cm="1">
        <f t="array" ref="W45">VLOOKUP(ROW(32:32),K$14:P$163,6)</f>
        <v/>
      </c>
      <c r="X45" t="str" cm="1">
        <f t="array" ref="X45">VLOOKUP(ROW(32:32),K$14:Q$163,7)</f>
        <v/>
      </c>
      <c r="Y45" t="str" cm="1">
        <f t="array" ref="Y45">VLOOKUP(ROW(32:32),K$14:R$163,8)</f>
        <v/>
      </c>
      <c r="AA45">
        <f t="shared" si="27"/>
        <v>0</v>
      </c>
      <c r="AB45">
        <f t="shared" si="24"/>
        <v>0</v>
      </c>
      <c r="AC45">
        <f t="shared" si="25"/>
        <v>0</v>
      </c>
      <c r="AD45">
        <f t="shared" si="15"/>
        <v>0</v>
      </c>
    </row>
    <row r="46" spans="1:30">
      <c r="A46">
        <v>33</v>
      </c>
      <c r="B46" t="str">
        <f>_xlfn.XLOOKUP(A46,'Order Page'!T$29:T$471,'Order Page'!D$29:D$471,"")</f>
        <v/>
      </c>
      <c r="C46" t="str">
        <f>_xlfn.XLOOKUP(A46,'Order Page'!T$29:T$471,'Order Page'!U$29:U$471,"")</f>
        <v/>
      </c>
      <c r="D46" t="str">
        <f>_xlfn.XLOOKUP(A46,'Order Page'!T$29:T$471,'Order Page'!C$29:C$471,"")</f>
        <v/>
      </c>
      <c r="E46" t="str">
        <f>_xlfn.XLOOKUP(A46,'Order Page'!T$29:T$471,'Order Page'!Q$29:Q$471,"")</f>
        <v/>
      </c>
      <c r="F46" t="str">
        <f>_xlfn.XLOOKUP(A46,'Order Page'!T$29:T$471,'Order Page'!P$29:P$471,"")</f>
        <v/>
      </c>
      <c r="G46" t="str">
        <f>_xlfn.XLOOKUP(A46,'Order Page'!T$29:T$471,'Order Page'!O$29:O$471,"")</f>
        <v/>
      </c>
      <c r="H46" t="str">
        <f>_xlfn.XLOOKUP(A46,'Order Page'!T$29:T$471,'Order Page'!R$29:R$471,"")</f>
        <v/>
      </c>
      <c r="I46" t="str">
        <f>IFERROR(RANK(F46,F$14:F$213,1)+COUNTIF(F$14:F46,F46)-1,"")</f>
        <v/>
      </c>
      <c r="K46" t="str">
        <f t="shared" si="26"/>
        <v/>
      </c>
      <c r="L46" t="str">
        <f t="shared" si="16"/>
        <v/>
      </c>
      <c r="M46" t="str">
        <f t="shared" si="17"/>
        <v/>
      </c>
      <c r="N46" t="str">
        <f t="shared" si="18"/>
        <v/>
      </c>
      <c r="O46" t="str">
        <f t="shared" si="19"/>
        <v/>
      </c>
      <c r="P46" t="str">
        <f t="shared" si="20"/>
        <v/>
      </c>
      <c r="Q46" t="str">
        <f t="shared" si="21"/>
        <v/>
      </c>
      <c r="R46" t="str">
        <f t="shared" si="22"/>
        <v/>
      </c>
      <c r="T46" t="str" cm="1">
        <f t="array" ref="T46">VLOOKUP(ROW(33:33),K$14:L$163,2)</f>
        <v/>
      </c>
      <c r="U46" t="str" cm="1">
        <f t="array" ref="U46">VLOOKUP(ROW(33:33),K$14:N$163,4)</f>
        <v/>
      </c>
      <c r="V46" t="str" cm="1">
        <f t="array" ref="V46">VLOOKUP(ROW(33:33),K$14:O$163,5)</f>
        <v/>
      </c>
      <c r="W46" t="str" cm="1">
        <f t="array" ref="W46">VLOOKUP(ROW(33:33),K$14:P$163,6)</f>
        <v/>
      </c>
      <c r="X46" t="str" cm="1">
        <f t="array" ref="X46">VLOOKUP(ROW(33:33),K$14:Q$163,7)</f>
        <v/>
      </c>
      <c r="Y46" t="str" cm="1">
        <f t="array" ref="Y46">VLOOKUP(ROW(33:33),K$14:R$163,8)</f>
        <v/>
      </c>
      <c r="AA46">
        <f t="shared" si="27"/>
        <v>0</v>
      </c>
      <c r="AB46">
        <f t="shared" si="24"/>
        <v>0</v>
      </c>
      <c r="AC46">
        <f t="shared" si="25"/>
        <v>0</v>
      </c>
      <c r="AD46">
        <f t="shared" si="15"/>
        <v>0</v>
      </c>
    </row>
    <row r="47" spans="1:30">
      <c r="A47">
        <v>34</v>
      </c>
      <c r="B47" t="str">
        <f>_xlfn.XLOOKUP(A47,'Order Page'!T$29:T$471,'Order Page'!D$29:D$471,"")</f>
        <v/>
      </c>
      <c r="C47" t="str">
        <f>_xlfn.XLOOKUP(A47,'Order Page'!T$29:T$471,'Order Page'!U$29:U$471,"")</f>
        <v/>
      </c>
      <c r="D47" t="str">
        <f>_xlfn.XLOOKUP(A47,'Order Page'!T$29:T$471,'Order Page'!C$29:C$471,"")</f>
        <v/>
      </c>
      <c r="E47" t="str">
        <f>_xlfn.XLOOKUP(A47,'Order Page'!T$29:T$471,'Order Page'!Q$29:Q$471,"")</f>
        <v/>
      </c>
      <c r="F47" t="str">
        <f>_xlfn.XLOOKUP(A47,'Order Page'!T$29:T$471,'Order Page'!P$29:P$471,"")</f>
        <v/>
      </c>
      <c r="G47" t="str">
        <f>_xlfn.XLOOKUP(A47,'Order Page'!T$29:T$471,'Order Page'!O$29:O$471,"")</f>
        <v/>
      </c>
      <c r="H47" t="str">
        <f>_xlfn.XLOOKUP(A47,'Order Page'!T$29:T$471,'Order Page'!R$29:R$471,"")</f>
        <v/>
      </c>
      <c r="I47" t="str">
        <f>IFERROR(RANK(F47,F$14:F$213,1)+COUNTIF(F$14:F47,F47)-1,"")</f>
        <v/>
      </c>
      <c r="K47" t="str">
        <f t="shared" si="26"/>
        <v/>
      </c>
      <c r="L47" t="str">
        <f t="shared" si="16"/>
        <v/>
      </c>
      <c r="M47" t="str">
        <f t="shared" si="17"/>
        <v/>
      </c>
      <c r="N47" t="str">
        <f t="shared" si="18"/>
        <v/>
      </c>
      <c r="O47" t="str">
        <f t="shared" si="19"/>
        <v/>
      </c>
      <c r="P47" t="str">
        <f t="shared" si="20"/>
        <v/>
      </c>
      <c r="Q47" t="str">
        <f t="shared" si="21"/>
        <v/>
      </c>
      <c r="R47" t="str">
        <f t="shared" si="22"/>
        <v/>
      </c>
      <c r="T47" t="str" cm="1">
        <f t="array" ref="T47">VLOOKUP(ROW(34:34),K$14:L$163,2)</f>
        <v/>
      </c>
      <c r="U47" t="str" cm="1">
        <f t="array" ref="U47">VLOOKUP(ROW(34:34),K$14:N$163,4)</f>
        <v/>
      </c>
      <c r="V47" t="str" cm="1">
        <f t="array" ref="V47">VLOOKUP(ROW(34:34),K$14:O$163,5)</f>
        <v/>
      </c>
      <c r="W47" t="str" cm="1">
        <f t="array" ref="W47">VLOOKUP(ROW(34:34),K$14:P$163,6)</f>
        <v/>
      </c>
      <c r="X47" t="str" cm="1">
        <f t="array" ref="X47">VLOOKUP(ROW(34:34),K$14:Q$163,7)</f>
        <v/>
      </c>
      <c r="Y47" t="str" cm="1">
        <f t="array" ref="Y47">VLOOKUP(ROW(34:34),K$14:R$163,8)</f>
        <v/>
      </c>
      <c r="AA47">
        <f t="shared" si="27"/>
        <v>0</v>
      </c>
      <c r="AB47">
        <f t="shared" si="24"/>
        <v>0</v>
      </c>
      <c r="AC47">
        <f t="shared" si="25"/>
        <v>0</v>
      </c>
      <c r="AD47">
        <f t="shared" si="15"/>
        <v>0</v>
      </c>
    </row>
    <row r="48" spans="1:30">
      <c r="A48">
        <v>35</v>
      </c>
      <c r="B48" t="str">
        <f>_xlfn.XLOOKUP(A48,'Order Page'!T$29:T$471,'Order Page'!D$29:D$471,"")</f>
        <v/>
      </c>
      <c r="C48" t="str">
        <f>_xlfn.XLOOKUP(A48,'Order Page'!T$29:T$471,'Order Page'!U$29:U$471,"")</f>
        <v/>
      </c>
      <c r="D48" t="str">
        <f>_xlfn.XLOOKUP(A48,'Order Page'!T$29:T$471,'Order Page'!C$29:C$471,"")</f>
        <v/>
      </c>
      <c r="E48" t="str">
        <f>_xlfn.XLOOKUP(A48,'Order Page'!T$29:T$471,'Order Page'!Q$29:Q$471,"")</f>
        <v/>
      </c>
      <c r="F48" t="str">
        <f>_xlfn.XLOOKUP(A48,'Order Page'!T$29:T$471,'Order Page'!P$29:P$471,"")</f>
        <v/>
      </c>
      <c r="G48" t="str">
        <f>_xlfn.XLOOKUP(A48,'Order Page'!T$29:T$471,'Order Page'!O$29:O$471,"")</f>
        <v/>
      </c>
      <c r="H48" t="str">
        <f>_xlfn.XLOOKUP(A48,'Order Page'!T$29:T$471,'Order Page'!R$29:R$471,"")</f>
        <v/>
      </c>
      <c r="I48" t="str">
        <f>IFERROR(RANK(F48,F$14:F$213,1)+COUNTIF(F$14:F48,F48)-1,"")</f>
        <v/>
      </c>
      <c r="K48" t="str">
        <f t="shared" si="26"/>
        <v/>
      </c>
      <c r="L48" t="str">
        <f t="shared" si="16"/>
        <v/>
      </c>
      <c r="M48" t="str">
        <f t="shared" si="17"/>
        <v/>
      </c>
      <c r="N48" t="str">
        <f t="shared" si="18"/>
        <v/>
      </c>
      <c r="O48" t="str">
        <f t="shared" si="19"/>
        <v/>
      </c>
      <c r="P48" t="str">
        <f t="shared" si="20"/>
        <v/>
      </c>
      <c r="Q48" t="str">
        <f t="shared" si="21"/>
        <v/>
      </c>
      <c r="R48" t="str">
        <f t="shared" si="22"/>
        <v/>
      </c>
      <c r="T48" t="str" cm="1">
        <f t="array" ref="T48">VLOOKUP(ROW(35:35),K$14:L$163,2)</f>
        <v/>
      </c>
      <c r="U48" t="str" cm="1">
        <f t="array" ref="U48">VLOOKUP(ROW(35:35),K$14:N$163,4)</f>
        <v/>
      </c>
      <c r="V48" t="str" cm="1">
        <f t="array" ref="V48">VLOOKUP(ROW(35:35),K$14:O$163,5)</f>
        <v/>
      </c>
      <c r="W48" t="str" cm="1">
        <f t="array" ref="W48">VLOOKUP(ROW(35:35),K$14:P$163,6)</f>
        <v/>
      </c>
      <c r="X48" t="str" cm="1">
        <f t="array" ref="X48">VLOOKUP(ROW(35:35),K$14:Q$163,7)</f>
        <v/>
      </c>
      <c r="Y48" t="str" cm="1">
        <f t="array" ref="Y48">VLOOKUP(ROW(35:35),K$14:R$163,8)</f>
        <v/>
      </c>
      <c r="AA48">
        <f t="shared" si="27"/>
        <v>0</v>
      </c>
      <c r="AB48">
        <f t="shared" si="24"/>
        <v>0</v>
      </c>
      <c r="AC48">
        <f t="shared" si="25"/>
        <v>0</v>
      </c>
      <c r="AD48">
        <f t="shared" si="15"/>
        <v>0</v>
      </c>
    </row>
    <row r="49" spans="1:30">
      <c r="A49">
        <v>36</v>
      </c>
      <c r="B49" t="str">
        <f>_xlfn.XLOOKUP(A49,'Order Page'!T$29:T$471,'Order Page'!D$29:D$471,"")</f>
        <v/>
      </c>
      <c r="C49" t="str">
        <f>_xlfn.XLOOKUP(A49,'Order Page'!T$29:T$471,'Order Page'!U$29:U$471,"")</f>
        <v/>
      </c>
      <c r="D49" t="str">
        <f>_xlfn.XLOOKUP(A49,'Order Page'!T$29:T$471,'Order Page'!C$29:C$471,"")</f>
        <v/>
      </c>
      <c r="E49" t="str">
        <f>_xlfn.XLOOKUP(A49,'Order Page'!T$29:T$471,'Order Page'!Q$29:Q$471,"")</f>
        <v/>
      </c>
      <c r="F49" t="str">
        <f>_xlfn.XLOOKUP(A49,'Order Page'!T$29:T$471,'Order Page'!P$29:P$471,"")</f>
        <v/>
      </c>
      <c r="G49" t="str">
        <f>_xlfn.XLOOKUP(A49,'Order Page'!T$29:T$471,'Order Page'!O$29:O$471,"")</f>
        <v/>
      </c>
      <c r="H49" t="str">
        <f>_xlfn.XLOOKUP(A49,'Order Page'!T$29:T$471,'Order Page'!R$29:R$471,"")</f>
        <v/>
      </c>
      <c r="I49" t="str">
        <f>IFERROR(RANK(F49,F$14:F$213,1)+COUNTIF(F$14:F49,F49)-1,"")</f>
        <v/>
      </c>
      <c r="K49" t="str">
        <f t="shared" si="26"/>
        <v/>
      </c>
      <c r="L49" t="str">
        <f t="shared" si="16"/>
        <v/>
      </c>
      <c r="M49" t="str">
        <f t="shared" si="17"/>
        <v/>
      </c>
      <c r="N49" t="str">
        <f t="shared" si="18"/>
        <v/>
      </c>
      <c r="O49" t="str">
        <f t="shared" si="19"/>
        <v/>
      </c>
      <c r="P49" t="str">
        <f t="shared" si="20"/>
        <v/>
      </c>
      <c r="Q49" t="str">
        <f t="shared" si="21"/>
        <v/>
      </c>
      <c r="R49" t="str">
        <f t="shared" si="22"/>
        <v/>
      </c>
      <c r="T49" t="str" cm="1">
        <f t="array" ref="T49">VLOOKUP(ROW(36:36),K$14:L$163,2)</f>
        <v/>
      </c>
      <c r="U49" t="str" cm="1">
        <f t="array" ref="U49">VLOOKUP(ROW(36:36),K$14:N$163,4)</f>
        <v/>
      </c>
      <c r="V49" t="str" cm="1">
        <f t="array" ref="V49">VLOOKUP(ROW(36:36),K$14:O$163,5)</f>
        <v/>
      </c>
      <c r="W49" t="str" cm="1">
        <f t="array" ref="W49">VLOOKUP(ROW(36:36),K$14:P$163,6)</f>
        <v/>
      </c>
      <c r="X49" t="str" cm="1">
        <f t="array" ref="X49">VLOOKUP(ROW(36:36),K$14:Q$163,7)</f>
        <v/>
      </c>
      <c r="Y49" t="str" cm="1">
        <f t="array" ref="Y49">VLOOKUP(ROW(36:36),K$14:R$163,8)</f>
        <v/>
      </c>
      <c r="AA49">
        <f t="shared" si="27"/>
        <v>0</v>
      </c>
      <c r="AB49">
        <f t="shared" si="24"/>
        <v>0</v>
      </c>
      <c r="AC49">
        <f t="shared" si="25"/>
        <v>0</v>
      </c>
      <c r="AD49">
        <f t="shared" si="15"/>
        <v>0</v>
      </c>
    </row>
    <row r="50" spans="1:30">
      <c r="A50">
        <v>37</v>
      </c>
      <c r="B50" t="str">
        <f>_xlfn.XLOOKUP(A50,'Order Page'!T$29:T$471,'Order Page'!D$29:D$471,"")</f>
        <v/>
      </c>
      <c r="C50" t="str">
        <f>_xlfn.XLOOKUP(A50,'Order Page'!T$29:T$471,'Order Page'!U$29:U$471,"")</f>
        <v/>
      </c>
      <c r="D50" t="str">
        <f>_xlfn.XLOOKUP(A50,'Order Page'!T$29:T$471,'Order Page'!C$29:C$471,"")</f>
        <v/>
      </c>
      <c r="E50" t="str">
        <f>_xlfn.XLOOKUP(A50,'Order Page'!T$29:T$471,'Order Page'!Q$29:Q$471,"")</f>
        <v/>
      </c>
      <c r="F50" t="str">
        <f>_xlfn.XLOOKUP(A50,'Order Page'!T$29:T$471,'Order Page'!P$29:P$471,"")</f>
        <v/>
      </c>
      <c r="G50" t="str">
        <f>_xlfn.XLOOKUP(A50,'Order Page'!T$29:T$471,'Order Page'!O$29:O$471,"")</f>
        <v/>
      </c>
      <c r="H50" t="str">
        <f>_xlfn.XLOOKUP(A50,'Order Page'!T$29:T$471,'Order Page'!R$29:R$471,"")</f>
        <v/>
      </c>
      <c r="I50" t="str">
        <f>IFERROR(RANK(F50,F$14:F$213,1)+COUNTIF(F$14:F50,F50)-1,"")</f>
        <v/>
      </c>
      <c r="K50" t="str">
        <f t="shared" si="26"/>
        <v/>
      </c>
      <c r="L50" t="str">
        <f t="shared" si="16"/>
        <v/>
      </c>
      <c r="M50" t="str">
        <f t="shared" si="17"/>
        <v/>
      </c>
      <c r="N50" t="str">
        <f t="shared" si="18"/>
        <v/>
      </c>
      <c r="O50" t="str">
        <f t="shared" si="19"/>
        <v/>
      </c>
      <c r="P50" t="str">
        <f t="shared" si="20"/>
        <v/>
      </c>
      <c r="Q50" t="str">
        <f t="shared" si="21"/>
        <v/>
      </c>
      <c r="R50" t="str">
        <f t="shared" si="22"/>
        <v/>
      </c>
      <c r="T50" t="str" cm="1">
        <f t="array" ref="T50">VLOOKUP(ROW(37:37),K$14:L$163,2)</f>
        <v/>
      </c>
      <c r="U50" t="str" cm="1">
        <f t="array" ref="U50">VLOOKUP(ROW(37:37),K$14:N$163,4)</f>
        <v/>
      </c>
      <c r="V50" t="str" cm="1">
        <f t="array" ref="V50">VLOOKUP(ROW(37:37),K$14:O$163,5)</f>
        <v/>
      </c>
      <c r="W50" t="str" cm="1">
        <f t="array" ref="W50">VLOOKUP(ROW(37:37),K$14:P$163,6)</f>
        <v/>
      </c>
      <c r="X50" t="str" cm="1">
        <f t="array" ref="X50">VLOOKUP(ROW(37:37),K$14:Q$163,7)</f>
        <v/>
      </c>
      <c r="Y50" t="str" cm="1">
        <f t="array" ref="Y50">VLOOKUP(ROW(37:37),K$14:R$163,8)</f>
        <v/>
      </c>
      <c r="AA50">
        <f t="shared" si="27"/>
        <v>0</v>
      </c>
      <c r="AB50">
        <f t="shared" si="24"/>
        <v>0</v>
      </c>
      <c r="AC50">
        <f t="shared" si="25"/>
        <v>0</v>
      </c>
      <c r="AD50">
        <f t="shared" si="15"/>
        <v>0</v>
      </c>
    </row>
    <row r="51" spans="1:30">
      <c r="A51">
        <v>38</v>
      </c>
      <c r="B51" t="str">
        <f>_xlfn.XLOOKUP(A51,'Order Page'!T$29:T$471,'Order Page'!D$29:D$471,"")</f>
        <v/>
      </c>
      <c r="C51" t="str">
        <f>_xlfn.XLOOKUP(A51,'Order Page'!T$29:T$471,'Order Page'!U$29:U$471,"")</f>
        <v/>
      </c>
      <c r="D51" t="str">
        <f>_xlfn.XLOOKUP(A51,'Order Page'!T$29:T$471,'Order Page'!C$29:C$471,"")</f>
        <v/>
      </c>
      <c r="E51" t="str">
        <f>_xlfn.XLOOKUP(A51,'Order Page'!T$29:T$471,'Order Page'!Q$29:Q$471,"")</f>
        <v/>
      </c>
      <c r="F51" t="str">
        <f>_xlfn.XLOOKUP(A51,'Order Page'!T$29:T$471,'Order Page'!P$29:P$471,"")</f>
        <v/>
      </c>
      <c r="G51" t="str">
        <f>_xlfn.XLOOKUP(A51,'Order Page'!T$29:T$471,'Order Page'!O$29:O$471,"")</f>
        <v/>
      </c>
      <c r="H51" t="str">
        <f>_xlfn.XLOOKUP(A51,'Order Page'!T$29:T$471,'Order Page'!R$29:R$471,"")</f>
        <v/>
      </c>
      <c r="I51" t="str">
        <f>IFERROR(RANK(F51,F$14:F$213,1)+COUNTIF(F$14:F51,F51)-1,"")</f>
        <v/>
      </c>
      <c r="K51" t="str">
        <f t="shared" si="26"/>
        <v/>
      </c>
      <c r="L51" t="str">
        <f t="shared" si="16"/>
        <v/>
      </c>
      <c r="M51" t="str">
        <f t="shared" si="17"/>
        <v/>
      </c>
      <c r="N51" t="str">
        <f t="shared" si="18"/>
        <v/>
      </c>
      <c r="O51" t="str">
        <f t="shared" si="19"/>
        <v/>
      </c>
      <c r="P51" t="str">
        <f t="shared" si="20"/>
        <v/>
      </c>
      <c r="Q51" t="str">
        <f t="shared" si="21"/>
        <v/>
      </c>
      <c r="R51" t="str">
        <f t="shared" si="22"/>
        <v/>
      </c>
      <c r="T51" t="str" cm="1">
        <f t="array" ref="T51">VLOOKUP(ROW(38:38),K$14:L$163,2)</f>
        <v/>
      </c>
      <c r="U51" t="str" cm="1">
        <f t="array" ref="U51">VLOOKUP(ROW(38:38),K$14:N$163,4)</f>
        <v/>
      </c>
      <c r="V51" t="str" cm="1">
        <f t="array" ref="V51">VLOOKUP(ROW(38:38),K$14:O$163,5)</f>
        <v/>
      </c>
      <c r="W51" t="str" cm="1">
        <f t="array" ref="W51">VLOOKUP(ROW(38:38),K$14:P$163,6)</f>
        <v/>
      </c>
      <c r="X51" t="str" cm="1">
        <f t="array" ref="X51">VLOOKUP(ROW(38:38),K$14:Q$163,7)</f>
        <v/>
      </c>
      <c r="Y51" t="str" cm="1">
        <f t="array" ref="Y51">VLOOKUP(ROW(38:38),K$14:R$163,8)</f>
        <v/>
      </c>
      <c r="AA51">
        <f t="shared" si="27"/>
        <v>0</v>
      </c>
      <c r="AB51">
        <f t="shared" si="24"/>
        <v>0</v>
      </c>
      <c r="AC51">
        <f t="shared" si="25"/>
        <v>0</v>
      </c>
      <c r="AD51">
        <f t="shared" si="15"/>
        <v>0</v>
      </c>
    </row>
    <row r="52" spans="1:30">
      <c r="A52">
        <v>39</v>
      </c>
      <c r="B52" t="str">
        <f>_xlfn.XLOOKUP(A52,'Order Page'!T$29:T$471,'Order Page'!D$29:D$471,"")</f>
        <v/>
      </c>
      <c r="C52" t="str">
        <f>_xlfn.XLOOKUP(A52,'Order Page'!T$29:T$471,'Order Page'!U$29:U$471,"")</f>
        <v/>
      </c>
      <c r="D52" t="str">
        <f>_xlfn.XLOOKUP(A52,'Order Page'!T$29:T$471,'Order Page'!C$29:C$471,"")</f>
        <v/>
      </c>
      <c r="E52" t="str">
        <f>_xlfn.XLOOKUP(A52,'Order Page'!T$29:T$471,'Order Page'!Q$29:Q$471,"")</f>
        <v/>
      </c>
      <c r="F52" t="str">
        <f>_xlfn.XLOOKUP(A52,'Order Page'!T$29:T$471,'Order Page'!P$29:P$471,"")</f>
        <v/>
      </c>
      <c r="G52" t="str">
        <f>_xlfn.XLOOKUP(A52,'Order Page'!T$29:T$471,'Order Page'!O$29:O$471,"")</f>
        <v/>
      </c>
      <c r="H52" t="str">
        <f>_xlfn.XLOOKUP(A52,'Order Page'!T$29:T$471,'Order Page'!R$29:R$471,"")</f>
        <v/>
      </c>
      <c r="I52" t="str">
        <f>IFERROR(RANK(F52,F$14:F$213,1)+COUNTIF(F$14:F52,F52)-1,"")</f>
        <v/>
      </c>
      <c r="K52" t="str">
        <f t="shared" si="26"/>
        <v/>
      </c>
      <c r="L52" t="str">
        <f t="shared" si="16"/>
        <v/>
      </c>
      <c r="M52" t="str">
        <f t="shared" si="17"/>
        <v/>
      </c>
      <c r="N52" t="str">
        <f t="shared" si="18"/>
        <v/>
      </c>
      <c r="O52" t="str">
        <f t="shared" si="19"/>
        <v/>
      </c>
      <c r="P52" t="str">
        <f t="shared" si="20"/>
        <v/>
      </c>
      <c r="Q52" t="str">
        <f t="shared" si="21"/>
        <v/>
      </c>
      <c r="R52" t="str">
        <f t="shared" si="22"/>
        <v/>
      </c>
      <c r="T52" t="str" cm="1">
        <f t="array" ref="T52">VLOOKUP(ROW(39:39),K$14:L$163,2)</f>
        <v/>
      </c>
      <c r="U52" t="str" cm="1">
        <f t="array" ref="U52">VLOOKUP(ROW(39:39),K$14:N$163,4)</f>
        <v/>
      </c>
      <c r="V52" t="str" cm="1">
        <f t="array" ref="V52">VLOOKUP(ROW(39:39),K$14:O$163,5)</f>
        <v/>
      </c>
      <c r="W52" t="str" cm="1">
        <f t="array" ref="W52">VLOOKUP(ROW(39:39),K$14:P$163,6)</f>
        <v/>
      </c>
      <c r="X52" t="str" cm="1">
        <f t="array" ref="X52">VLOOKUP(ROW(39:39),K$14:Q$163,7)</f>
        <v/>
      </c>
      <c r="Y52" t="str" cm="1">
        <f t="array" ref="Y52">VLOOKUP(ROW(39:39),K$14:R$163,8)</f>
        <v/>
      </c>
      <c r="AA52">
        <f t="shared" si="27"/>
        <v>0</v>
      </c>
      <c r="AB52">
        <f t="shared" si="24"/>
        <v>0</v>
      </c>
      <c r="AC52">
        <f t="shared" si="25"/>
        <v>0</v>
      </c>
      <c r="AD52">
        <f t="shared" si="15"/>
        <v>0</v>
      </c>
    </row>
    <row r="53" spans="1:30">
      <c r="A53">
        <v>40</v>
      </c>
      <c r="B53" t="str">
        <f>_xlfn.XLOOKUP(A53,'Order Page'!T$29:T$471,'Order Page'!D$29:D$471,"")</f>
        <v/>
      </c>
      <c r="C53" t="str">
        <f>_xlfn.XLOOKUP(A53,'Order Page'!T$29:T$471,'Order Page'!U$29:U$471,"")</f>
        <v/>
      </c>
      <c r="D53" t="str">
        <f>_xlfn.XLOOKUP(A53,'Order Page'!T$29:T$471,'Order Page'!C$29:C$471,"")</f>
        <v/>
      </c>
      <c r="E53" t="str">
        <f>_xlfn.XLOOKUP(A53,'Order Page'!T$29:T$471,'Order Page'!Q$29:Q$471,"")</f>
        <v/>
      </c>
      <c r="F53" t="str">
        <f>_xlfn.XLOOKUP(A53,'Order Page'!T$29:T$471,'Order Page'!P$29:P$471,"")</f>
        <v/>
      </c>
      <c r="G53" t="str">
        <f>_xlfn.XLOOKUP(A53,'Order Page'!T$29:T$471,'Order Page'!O$29:O$471,"")</f>
        <v/>
      </c>
      <c r="H53" t="str">
        <f>_xlfn.XLOOKUP(A53,'Order Page'!T$29:T$471,'Order Page'!R$29:R$471,"")</f>
        <v/>
      </c>
      <c r="I53" t="str">
        <f>IFERROR(RANK(F53,F$14:F$213,1)+COUNTIF(F$14:F53,F53)-1,"")</f>
        <v/>
      </c>
      <c r="K53" t="str">
        <f t="shared" si="26"/>
        <v/>
      </c>
      <c r="L53" t="str">
        <f t="shared" si="16"/>
        <v/>
      </c>
      <c r="M53" t="str">
        <f t="shared" si="17"/>
        <v/>
      </c>
      <c r="N53" t="str">
        <f t="shared" si="18"/>
        <v/>
      </c>
      <c r="O53" t="str">
        <f t="shared" si="19"/>
        <v/>
      </c>
      <c r="P53" t="str">
        <f t="shared" si="20"/>
        <v/>
      </c>
      <c r="Q53" t="str">
        <f t="shared" si="21"/>
        <v/>
      </c>
      <c r="R53" t="str">
        <f t="shared" si="22"/>
        <v/>
      </c>
      <c r="T53" t="str" cm="1">
        <f t="array" ref="T53">VLOOKUP(ROW(40:40),K$14:L$163,2)</f>
        <v/>
      </c>
      <c r="U53" t="str" cm="1">
        <f t="array" ref="U53">VLOOKUP(ROW(40:40),K$14:N$163,4)</f>
        <v/>
      </c>
      <c r="V53" t="str" cm="1">
        <f t="array" ref="V53">VLOOKUP(ROW(40:40),K$14:O$163,5)</f>
        <v/>
      </c>
      <c r="W53" t="str" cm="1">
        <f t="array" ref="W53">VLOOKUP(ROW(40:40),K$14:P$163,6)</f>
        <v/>
      </c>
      <c r="X53" t="str" cm="1">
        <f t="array" ref="X53">VLOOKUP(ROW(40:40),K$14:Q$163,7)</f>
        <v/>
      </c>
      <c r="Y53" t="str" cm="1">
        <f t="array" ref="Y53">VLOOKUP(ROW(40:40),K$14:R$163,8)</f>
        <v/>
      </c>
      <c r="AA53">
        <f t="shared" si="27"/>
        <v>0</v>
      </c>
      <c r="AB53">
        <f t="shared" si="24"/>
        <v>0</v>
      </c>
      <c r="AC53">
        <f t="shared" si="25"/>
        <v>0</v>
      </c>
      <c r="AD53">
        <f t="shared" si="15"/>
        <v>0</v>
      </c>
    </row>
    <row r="54" spans="1:30">
      <c r="A54">
        <v>41</v>
      </c>
      <c r="B54" t="str">
        <f>_xlfn.XLOOKUP(A54,'Order Page'!T$29:T$471,'Order Page'!D$29:D$471,"")</f>
        <v/>
      </c>
      <c r="C54" t="str">
        <f>_xlfn.XLOOKUP(A54,'Order Page'!T$29:T$471,'Order Page'!U$29:U$471,"")</f>
        <v/>
      </c>
      <c r="D54" t="str">
        <f>_xlfn.XLOOKUP(A54,'Order Page'!T$29:T$471,'Order Page'!C$29:C$471,"")</f>
        <v/>
      </c>
      <c r="E54" t="str">
        <f>_xlfn.XLOOKUP(A54,'Order Page'!T$29:T$471,'Order Page'!Q$29:Q$471,"")</f>
        <v/>
      </c>
      <c r="F54" t="str">
        <f>_xlfn.XLOOKUP(A54,'Order Page'!T$29:T$471,'Order Page'!P$29:P$471,"")</f>
        <v/>
      </c>
      <c r="G54" t="str">
        <f>_xlfn.XLOOKUP(A54,'Order Page'!T$29:T$471,'Order Page'!O$29:O$471,"")</f>
        <v/>
      </c>
      <c r="H54" t="str">
        <f>_xlfn.XLOOKUP(A54,'Order Page'!T$29:T$471,'Order Page'!R$29:R$471,"")</f>
        <v/>
      </c>
      <c r="I54" t="str">
        <f>IFERROR(RANK(F54,F$14:F$213,1)+COUNTIF(F$14:F54,F54)-1,"")</f>
        <v/>
      </c>
      <c r="K54" t="str">
        <f t="shared" si="26"/>
        <v/>
      </c>
      <c r="L54" t="str">
        <f t="shared" si="16"/>
        <v/>
      </c>
      <c r="M54" t="str">
        <f t="shared" si="17"/>
        <v/>
      </c>
      <c r="N54" t="str">
        <f t="shared" si="18"/>
        <v/>
      </c>
      <c r="O54" t="str">
        <f t="shared" si="19"/>
        <v/>
      </c>
      <c r="P54" t="str">
        <f t="shared" si="20"/>
        <v/>
      </c>
      <c r="Q54" t="str">
        <f t="shared" si="21"/>
        <v/>
      </c>
      <c r="R54" t="str">
        <f t="shared" si="22"/>
        <v/>
      </c>
      <c r="T54" t="str" cm="1">
        <f t="array" ref="T54">VLOOKUP(ROW(41:41),K$14:L$163,2)</f>
        <v/>
      </c>
      <c r="U54" t="str" cm="1">
        <f t="array" ref="U54">VLOOKUP(ROW(41:41),K$14:N$163,4)</f>
        <v/>
      </c>
      <c r="V54" t="str" cm="1">
        <f t="array" ref="V54">VLOOKUP(ROW(41:41),K$14:O$163,5)</f>
        <v/>
      </c>
      <c r="W54" t="str" cm="1">
        <f t="array" ref="W54">VLOOKUP(ROW(41:41),K$14:P$163,6)</f>
        <v/>
      </c>
      <c r="X54" t="str" cm="1">
        <f t="array" ref="X54">VLOOKUP(ROW(41:41),K$14:Q$163,7)</f>
        <v/>
      </c>
      <c r="Y54" t="str" cm="1">
        <f t="array" ref="Y54">VLOOKUP(ROW(41:41),K$14:R$163,8)</f>
        <v/>
      </c>
      <c r="AA54">
        <f t="shared" si="27"/>
        <v>0</v>
      </c>
      <c r="AB54">
        <f t="shared" si="24"/>
        <v>0</v>
      </c>
      <c r="AC54">
        <f t="shared" si="25"/>
        <v>0</v>
      </c>
      <c r="AD54">
        <f t="shared" si="15"/>
        <v>0</v>
      </c>
    </row>
    <row r="55" spans="1:30">
      <c r="A55">
        <v>42</v>
      </c>
      <c r="B55" t="str">
        <f>_xlfn.XLOOKUP(A55,'Order Page'!T$29:T$471,'Order Page'!D$29:D$471,"")</f>
        <v/>
      </c>
      <c r="C55" t="str">
        <f>_xlfn.XLOOKUP(A55,'Order Page'!T$29:T$471,'Order Page'!U$29:U$471,"")</f>
        <v/>
      </c>
      <c r="D55" t="str">
        <f>_xlfn.XLOOKUP(A55,'Order Page'!T$29:T$471,'Order Page'!C$29:C$471,"")</f>
        <v/>
      </c>
      <c r="E55" t="str">
        <f>_xlfn.XLOOKUP(A55,'Order Page'!T$29:T$471,'Order Page'!Q$29:Q$471,"")</f>
        <v/>
      </c>
      <c r="F55" t="str">
        <f>_xlfn.XLOOKUP(A55,'Order Page'!T$29:T$471,'Order Page'!P$29:P$471,"")</f>
        <v/>
      </c>
      <c r="G55" t="str">
        <f>_xlfn.XLOOKUP(A55,'Order Page'!T$29:T$471,'Order Page'!O$29:O$471,"")</f>
        <v/>
      </c>
      <c r="H55" t="str">
        <f>_xlfn.XLOOKUP(A55,'Order Page'!T$29:T$471,'Order Page'!R$29:R$471,"")</f>
        <v/>
      </c>
      <c r="I55" t="str">
        <f>IFERROR(RANK(F55,F$14:F$213,1)+COUNTIF(F$14:F55,F55)-1,"")</f>
        <v/>
      </c>
      <c r="K55" t="str">
        <f t="shared" si="26"/>
        <v/>
      </c>
      <c r="L55" t="str">
        <f t="shared" si="16"/>
        <v/>
      </c>
      <c r="M55" t="str">
        <f t="shared" si="17"/>
        <v/>
      </c>
      <c r="N55" t="str">
        <f t="shared" si="18"/>
        <v/>
      </c>
      <c r="O55" t="str">
        <f t="shared" si="19"/>
        <v/>
      </c>
      <c r="P55" t="str">
        <f t="shared" si="20"/>
        <v/>
      </c>
      <c r="Q55" t="str">
        <f t="shared" si="21"/>
        <v/>
      </c>
      <c r="R55" t="str">
        <f t="shared" si="22"/>
        <v/>
      </c>
      <c r="T55" t="str" cm="1">
        <f t="array" ref="T55">VLOOKUP(ROW(42:42),K$14:L$163,2)</f>
        <v/>
      </c>
      <c r="U55" t="str" cm="1">
        <f t="array" ref="U55">VLOOKUP(ROW(42:42),K$14:N$163,4)</f>
        <v/>
      </c>
      <c r="V55" t="str" cm="1">
        <f t="array" ref="V55">VLOOKUP(ROW(42:42),K$14:O$163,5)</f>
        <v/>
      </c>
      <c r="W55" t="str" cm="1">
        <f t="array" ref="W55">VLOOKUP(ROW(42:42),K$14:P$163,6)</f>
        <v/>
      </c>
      <c r="X55" t="str" cm="1">
        <f t="array" ref="X55">VLOOKUP(ROW(42:42),K$14:Q$163,7)</f>
        <v/>
      </c>
      <c r="Y55" t="str" cm="1">
        <f t="array" ref="Y55">VLOOKUP(ROW(42:42),K$14:R$163,8)</f>
        <v/>
      </c>
      <c r="AA55">
        <f t="shared" si="27"/>
        <v>0</v>
      </c>
      <c r="AB55">
        <f t="shared" si="24"/>
        <v>0</v>
      </c>
      <c r="AC55">
        <f t="shared" si="25"/>
        <v>0</v>
      </c>
      <c r="AD55">
        <f t="shared" si="15"/>
        <v>0</v>
      </c>
    </row>
    <row r="56" spans="1:30">
      <c r="A56">
        <v>43</v>
      </c>
      <c r="B56" t="str">
        <f>_xlfn.XLOOKUP(A56,'Order Page'!T$29:T$471,'Order Page'!D$29:D$471,"")</f>
        <v/>
      </c>
      <c r="C56" t="str">
        <f>_xlfn.XLOOKUP(A56,'Order Page'!T$29:T$471,'Order Page'!U$29:U$471,"")</f>
        <v/>
      </c>
      <c r="D56" t="str">
        <f>_xlfn.XLOOKUP(A56,'Order Page'!T$29:T$471,'Order Page'!C$29:C$471,"")</f>
        <v/>
      </c>
      <c r="E56" t="str">
        <f>_xlfn.XLOOKUP(A56,'Order Page'!T$29:T$471,'Order Page'!Q$29:Q$471,"")</f>
        <v/>
      </c>
      <c r="F56" t="str">
        <f>_xlfn.XLOOKUP(A56,'Order Page'!T$29:T$471,'Order Page'!P$29:P$471,"")</f>
        <v/>
      </c>
      <c r="G56" t="str">
        <f>_xlfn.XLOOKUP(A56,'Order Page'!T$29:T$471,'Order Page'!O$29:O$471,"")</f>
        <v/>
      </c>
      <c r="H56" t="str">
        <f>_xlfn.XLOOKUP(A56,'Order Page'!T$29:T$471,'Order Page'!R$29:R$471,"")</f>
        <v/>
      </c>
      <c r="I56" t="str">
        <f>IFERROR(RANK(F56,F$14:F$213,1)+COUNTIF(F$14:F56,F56)-1,"")</f>
        <v/>
      </c>
      <c r="K56" t="str">
        <f t="shared" si="26"/>
        <v/>
      </c>
      <c r="L56" t="str">
        <f t="shared" si="16"/>
        <v/>
      </c>
      <c r="M56" t="str">
        <f t="shared" si="17"/>
        <v/>
      </c>
      <c r="N56" t="str">
        <f t="shared" si="18"/>
        <v/>
      </c>
      <c r="O56" t="str">
        <f t="shared" si="19"/>
        <v/>
      </c>
      <c r="P56" t="str">
        <f t="shared" si="20"/>
        <v/>
      </c>
      <c r="Q56" t="str">
        <f t="shared" si="21"/>
        <v/>
      </c>
      <c r="R56" t="str">
        <f t="shared" si="22"/>
        <v/>
      </c>
      <c r="T56" t="str" cm="1">
        <f t="array" ref="T56">VLOOKUP(ROW(43:43),K$14:L$163,2)</f>
        <v/>
      </c>
      <c r="U56" t="str" cm="1">
        <f t="array" ref="U56">VLOOKUP(ROW(43:43),K$14:N$163,4)</f>
        <v/>
      </c>
      <c r="V56" t="str" cm="1">
        <f t="array" ref="V56">VLOOKUP(ROW(43:43),K$14:O$163,5)</f>
        <v/>
      </c>
      <c r="W56" t="str" cm="1">
        <f t="array" ref="W56">VLOOKUP(ROW(43:43),K$14:P$163,6)</f>
        <v/>
      </c>
      <c r="X56" t="str" cm="1">
        <f t="array" ref="X56">VLOOKUP(ROW(43:43),K$14:Q$163,7)</f>
        <v/>
      </c>
      <c r="Y56" t="str" cm="1">
        <f t="array" ref="Y56">VLOOKUP(ROW(43:43),K$14:R$163,8)</f>
        <v/>
      </c>
      <c r="AA56">
        <f t="shared" si="27"/>
        <v>0</v>
      </c>
      <c r="AB56">
        <f t="shared" si="24"/>
        <v>0</v>
      </c>
      <c r="AC56">
        <f t="shared" si="25"/>
        <v>0</v>
      </c>
      <c r="AD56">
        <f t="shared" si="15"/>
        <v>0</v>
      </c>
    </row>
    <row r="57" spans="1:30">
      <c r="A57">
        <v>44</v>
      </c>
      <c r="B57" t="str">
        <f>_xlfn.XLOOKUP(A57,'Order Page'!T$29:T$471,'Order Page'!D$29:D$471,"")</f>
        <v/>
      </c>
      <c r="C57" t="str">
        <f>_xlfn.XLOOKUP(A57,'Order Page'!T$29:T$471,'Order Page'!U$29:U$471,"")</f>
        <v/>
      </c>
      <c r="D57" t="str">
        <f>_xlfn.XLOOKUP(A57,'Order Page'!T$29:T$471,'Order Page'!C$29:C$471,"")</f>
        <v/>
      </c>
      <c r="E57" t="str">
        <f>_xlfn.XLOOKUP(A57,'Order Page'!T$29:T$471,'Order Page'!Q$29:Q$471,"")</f>
        <v/>
      </c>
      <c r="F57" t="str">
        <f>_xlfn.XLOOKUP(A57,'Order Page'!T$29:T$471,'Order Page'!P$29:P$471,"")</f>
        <v/>
      </c>
      <c r="G57" t="str">
        <f>_xlfn.XLOOKUP(A57,'Order Page'!T$29:T$471,'Order Page'!O$29:O$471,"")</f>
        <v/>
      </c>
      <c r="H57" t="str">
        <f>_xlfn.XLOOKUP(A57,'Order Page'!T$29:T$471,'Order Page'!R$29:R$471,"")</f>
        <v/>
      </c>
      <c r="I57" t="str">
        <f>IFERROR(RANK(F57,F$14:F$213,1)+COUNTIF(F$14:F57,F57)-1,"")</f>
        <v/>
      </c>
      <c r="K57" t="str">
        <f t="shared" si="26"/>
        <v/>
      </c>
      <c r="L57" t="str">
        <f t="shared" si="16"/>
        <v/>
      </c>
      <c r="M57" t="str">
        <f t="shared" si="17"/>
        <v/>
      </c>
      <c r="N57" t="str">
        <f t="shared" si="18"/>
        <v/>
      </c>
      <c r="O57" t="str">
        <f t="shared" si="19"/>
        <v/>
      </c>
      <c r="P57" t="str">
        <f t="shared" si="20"/>
        <v/>
      </c>
      <c r="Q57" t="str">
        <f t="shared" si="21"/>
        <v/>
      </c>
      <c r="R57" t="str">
        <f t="shared" si="22"/>
        <v/>
      </c>
      <c r="T57" t="str" cm="1">
        <f t="array" ref="T57">VLOOKUP(ROW(44:44),K$14:L$163,2)</f>
        <v/>
      </c>
      <c r="U57" t="str" cm="1">
        <f t="array" ref="U57">VLOOKUP(ROW(44:44),K$14:N$163,4)</f>
        <v/>
      </c>
      <c r="V57" t="str" cm="1">
        <f t="array" ref="V57">VLOOKUP(ROW(44:44),K$14:O$163,5)</f>
        <v/>
      </c>
      <c r="W57" t="str" cm="1">
        <f t="array" ref="W57">VLOOKUP(ROW(44:44),K$14:P$163,6)</f>
        <v/>
      </c>
      <c r="X57" t="str" cm="1">
        <f t="array" ref="X57">VLOOKUP(ROW(44:44),K$14:Q$163,7)</f>
        <v/>
      </c>
      <c r="Y57" t="str" cm="1">
        <f t="array" ref="Y57">VLOOKUP(ROW(44:44),K$14:R$163,8)</f>
        <v/>
      </c>
      <c r="AA57">
        <f t="shared" si="27"/>
        <v>0</v>
      </c>
      <c r="AB57">
        <f t="shared" si="24"/>
        <v>0</v>
      </c>
      <c r="AC57">
        <f t="shared" si="25"/>
        <v>0</v>
      </c>
      <c r="AD57">
        <f t="shared" si="15"/>
        <v>0</v>
      </c>
    </row>
    <row r="58" spans="1:30">
      <c r="A58">
        <v>45</v>
      </c>
      <c r="B58" t="str">
        <f>_xlfn.XLOOKUP(A58,'Order Page'!T$29:T$471,'Order Page'!D$29:D$471,"")</f>
        <v/>
      </c>
      <c r="C58" t="str">
        <f>_xlfn.XLOOKUP(A58,'Order Page'!T$29:T$471,'Order Page'!U$29:U$471,"")</f>
        <v/>
      </c>
      <c r="D58" t="str">
        <f>_xlfn.XLOOKUP(A58,'Order Page'!T$29:T$471,'Order Page'!C$29:C$471,"")</f>
        <v/>
      </c>
      <c r="E58" t="str">
        <f>_xlfn.XLOOKUP(A58,'Order Page'!T$29:T$471,'Order Page'!Q$29:Q$471,"")</f>
        <v/>
      </c>
      <c r="F58" t="str">
        <f>_xlfn.XLOOKUP(A58,'Order Page'!T$29:T$471,'Order Page'!P$29:P$471,"")</f>
        <v/>
      </c>
      <c r="G58" t="str">
        <f>_xlfn.XLOOKUP(A58,'Order Page'!T$29:T$471,'Order Page'!O$29:O$471,"")</f>
        <v/>
      </c>
      <c r="H58" t="str">
        <f>_xlfn.XLOOKUP(A58,'Order Page'!T$29:T$471,'Order Page'!R$29:R$471,"")</f>
        <v/>
      </c>
      <c r="I58" t="str">
        <f>IFERROR(RANK(F58,F$14:F$213,1)+COUNTIF(F$14:F58,F58)-1,"")</f>
        <v/>
      </c>
      <c r="K58" t="str">
        <f t="shared" si="26"/>
        <v/>
      </c>
      <c r="L58" t="str">
        <f t="shared" si="16"/>
        <v/>
      </c>
      <c r="M58" t="str">
        <f t="shared" si="17"/>
        <v/>
      </c>
      <c r="N58" t="str">
        <f t="shared" si="18"/>
        <v/>
      </c>
      <c r="O58" t="str">
        <f t="shared" si="19"/>
        <v/>
      </c>
      <c r="P58" t="str">
        <f t="shared" si="20"/>
        <v/>
      </c>
      <c r="Q58" t="str">
        <f t="shared" si="21"/>
        <v/>
      </c>
      <c r="R58" t="str">
        <f t="shared" si="22"/>
        <v/>
      </c>
      <c r="T58" t="str" cm="1">
        <f t="array" ref="T58">VLOOKUP(ROW(45:45),K$14:L$163,2)</f>
        <v/>
      </c>
      <c r="U58" t="str" cm="1">
        <f t="array" ref="U58">VLOOKUP(ROW(45:45),K$14:N$163,4)</f>
        <v/>
      </c>
      <c r="V58" t="str" cm="1">
        <f t="array" ref="V58">VLOOKUP(ROW(45:45),K$14:O$163,5)</f>
        <v/>
      </c>
      <c r="W58" t="str" cm="1">
        <f t="array" ref="W58">VLOOKUP(ROW(45:45),K$14:P$163,6)</f>
        <v/>
      </c>
      <c r="X58" t="str" cm="1">
        <f t="array" ref="X58">VLOOKUP(ROW(45:45),K$14:Q$163,7)</f>
        <v/>
      </c>
      <c r="Y58" t="str" cm="1">
        <f t="array" ref="Y58">VLOOKUP(ROW(45:45),K$14:R$163,8)</f>
        <v/>
      </c>
      <c r="AA58">
        <f t="shared" si="27"/>
        <v>0</v>
      </c>
      <c r="AB58">
        <f t="shared" si="24"/>
        <v>0</v>
      </c>
      <c r="AC58">
        <f t="shared" si="25"/>
        <v>0</v>
      </c>
      <c r="AD58">
        <f t="shared" si="15"/>
        <v>0</v>
      </c>
    </row>
    <row r="59" spans="1:30">
      <c r="A59">
        <v>46</v>
      </c>
      <c r="B59" t="str">
        <f>_xlfn.XLOOKUP(A59,'Order Page'!T$29:T$471,'Order Page'!D$29:D$471,"")</f>
        <v/>
      </c>
      <c r="C59" t="str">
        <f>_xlfn.XLOOKUP(A59,'Order Page'!T$29:T$471,'Order Page'!U$29:U$471,"")</f>
        <v/>
      </c>
      <c r="D59" t="str">
        <f>_xlfn.XLOOKUP(A59,'Order Page'!T$29:T$471,'Order Page'!C$29:C$471,"")</f>
        <v/>
      </c>
      <c r="E59" t="str">
        <f>_xlfn.XLOOKUP(A59,'Order Page'!T$29:T$471,'Order Page'!Q$29:Q$471,"")</f>
        <v/>
      </c>
      <c r="F59" t="str">
        <f>_xlfn.XLOOKUP(A59,'Order Page'!T$29:T$471,'Order Page'!P$29:P$471,"")</f>
        <v/>
      </c>
      <c r="G59" t="str">
        <f>_xlfn.XLOOKUP(A59,'Order Page'!T$29:T$471,'Order Page'!O$29:O$471,"")</f>
        <v/>
      </c>
      <c r="H59" t="str">
        <f>_xlfn.XLOOKUP(A59,'Order Page'!T$29:T$471,'Order Page'!R$29:R$471,"")</f>
        <v/>
      </c>
      <c r="I59" t="str">
        <f>IFERROR(RANK(F59,F$14:F$213,1)+COUNTIF(F$14:F59,F59)-1,"")</f>
        <v/>
      </c>
      <c r="K59" t="str">
        <f t="shared" si="26"/>
        <v/>
      </c>
      <c r="L59" t="str">
        <f t="shared" si="16"/>
        <v/>
      </c>
      <c r="M59" t="str">
        <f t="shared" si="17"/>
        <v/>
      </c>
      <c r="N59" t="str">
        <f t="shared" si="18"/>
        <v/>
      </c>
      <c r="O59" t="str">
        <f t="shared" si="19"/>
        <v/>
      </c>
      <c r="P59" t="str">
        <f t="shared" si="20"/>
        <v/>
      </c>
      <c r="Q59" t="str">
        <f t="shared" si="21"/>
        <v/>
      </c>
      <c r="R59" t="str">
        <f t="shared" si="22"/>
        <v/>
      </c>
      <c r="T59" t="str" cm="1">
        <f t="array" ref="T59">VLOOKUP(ROW(46:46),K$14:L$163,2)</f>
        <v/>
      </c>
      <c r="U59" t="str" cm="1">
        <f t="array" ref="U59">VLOOKUP(ROW(46:46),K$14:N$163,4)</f>
        <v/>
      </c>
      <c r="V59" t="str" cm="1">
        <f t="array" ref="V59">VLOOKUP(ROW(46:46),K$14:O$163,5)</f>
        <v/>
      </c>
      <c r="W59" t="str" cm="1">
        <f t="array" ref="W59">VLOOKUP(ROW(46:46),K$14:P$163,6)</f>
        <v/>
      </c>
      <c r="X59" t="str" cm="1">
        <f t="array" ref="X59">VLOOKUP(ROW(46:46),K$14:Q$163,7)</f>
        <v/>
      </c>
      <c r="Y59" t="str" cm="1">
        <f t="array" ref="Y59">VLOOKUP(ROW(46:46),K$14:R$163,8)</f>
        <v/>
      </c>
      <c r="AA59">
        <f t="shared" si="27"/>
        <v>0</v>
      </c>
      <c r="AB59">
        <f t="shared" si="24"/>
        <v>0</v>
      </c>
      <c r="AC59">
        <f t="shared" si="25"/>
        <v>0</v>
      </c>
      <c r="AD59">
        <f t="shared" si="15"/>
        <v>0</v>
      </c>
    </row>
    <row r="60" spans="1:30">
      <c r="A60">
        <v>47</v>
      </c>
      <c r="B60" t="str">
        <f>_xlfn.XLOOKUP(A60,'Order Page'!T$29:T$471,'Order Page'!D$29:D$471,"")</f>
        <v/>
      </c>
      <c r="C60" t="str">
        <f>_xlfn.XLOOKUP(A60,'Order Page'!T$29:T$471,'Order Page'!U$29:U$471,"")</f>
        <v/>
      </c>
      <c r="D60" t="str">
        <f>_xlfn.XLOOKUP(A60,'Order Page'!T$29:T$471,'Order Page'!C$29:C$471,"")</f>
        <v/>
      </c>
      <c r="E60" t="str">
        <f>_xlfn.XLOOKUP(A60,'Order Page'!T$29:T$471,'Order Page'!Q$29:Q$471,"")</f>
        <v/>
      </c>
      <c r="F60" t="str">
        <f>_xlfn.XLOOKUP(A60,'Order Page'!T$29:T$471,'Order Page'!P$29:P$471,"")</f>
        <v/>
      </c>
      <c r="G60" t="str">
        <f>_xlfn.XLOOKUP(A60,'Order Page'!T$29:T$471,'Order Page'!O$29:O$471,"")</f>
        <v/>
      </c>
      <c r="H60" t="str">
        <f>_xlfn.XLOOKUP(A60,'Order Page'!T$29:T$471,'Order Page'!R$29:R$471,"")</f>
        <v/>
      </c>
      <c r="I60" t="str">
        <f>IFERROR(RANK(F60,F$14:F$213,1)+COUNTIF(F$14:F60,F60)-1,"")</f>
        <v/>
      </c>
      <c r="K60" t="str">
        <f t="shared" si="26"/>
        <v/>
      </c>
      <c r="L60" t="str">
        <f t="shared" si="16"/>
        <v/>
      </c>
      <c r="M60" t="str">
        <f t="shared" si="17"/>
        <v/>
      </c>
      <c r="N60" t="str">
        <f t="shared" si="18"/>
        <v/>
      </c>
      <c r="O60" t="str">
        <f t="shared" si="19"/>
        <v/>
      </c>
      <c r="P60" t="str">
        <f t="shared" si="20"/>
        <v/>
      </c>
      <c r="Q60" t="str">
        <f t="shared" si="21"/>
        <v/>
      </c>
      <c r="R60" t="str">
        <f t="shared" si="22"/>
        <v/>
      </c>
      <c r="T60" t="str" cm="1">
        <f t="array" ref="T60">VLOOKUP(ROW(47:47),K$14:L$163,2)</f>
        <v/>
      </c>
      <c r="U60" t="str" cm="1">
        <f t="array" ref="U60">VLOOKUP(ROW(47:47),K$14:N$163,4)</f>
        <v/>
      </c>
      <c r="V60" t="str" cm="1">
        <f t="array" ref="V60">VLOOKUP(ROW(47:47),K$14:O$163,5)</f>
        <v/>
      </c>
      <c r="W60" t="str" cm="1">
        <f t="array" ref="W60">VLOOKUP(ROW(47:47),K$14:P$163,6)</f>
        <v/>
      </c>
      <c r="X60" t="str" cm="1">
        <f t="array" ref="X60">VLOOKUP(ROW(47:47),K$14:Q$163,7)</f>
        <v/>
      </c>
      <c r="Y60" t="str" cm="1">
        <f t="array" ref="Y60">VLOOKUP(ROW(47:47),K$14:R$163,8)</f>
        <v/>
      </c>
      <c r="AA60">
        <f t="shared" si="27"/>
        <v>0</v>
      </c>
      <c r="AB60">
        <f t="shared" si="24"/>
        <v>0</v>
      </c>
      <c r="AC60">
        <f t="shared" si="25"/>
        <v>0</v>
      </c>
      <c r="AD60">
        <f t="shared" si="15"/>
        <v>0</v>
      </c>
    </row>
    <row r="61" spans="1:30">
      <c r="A61">
        <v>48</v>
      </c>
      <c r="B61" t="str">
        <f>_xlfn.XLOOKUP(A61,'Order Page'!T$29:T$471,'Order Page'!D$29:D$471,"")</f>
        <v/>
      </c>
      <c r="C61" t="str">
        <f>_xlfn.XLOOKUP(A61,'Order Page'!T$29:T$471,'Order Page'!U$29:U$471,"")</f>
        <v/>
      </c>
      <c r="D61" t="str">
        <f>_xlfn.XLOOKUP(A61,'Order Page'!T$29:T$471,'Order Page'!C$29:C$471,"")</f>
        <v/>
      </c>
      <c r="E61" t="str">
        <f>_xlfn.XLOOKUP(A61,'Order Page'!T$29:T$471,'Order Page'!Q$29:Q$471,"")</f>
        <v/>
      </c>
      <c r="F61" t="str">
        <f>_xlfn.XLOOKUP(A61,'Order Page'!T$29:T$471,'Order Page'!P$29:P$471,"")</f>
        <v/>
      </c>
      <c r="G61" t="str">
        <f>_xlfn.XLOOKUP(A61,'Order Page'!T$29:T$471,'Order Page'!O$29:O$471,"")</f>
        <v/>
      </c>
      <c r="H61" t="str">
        <f>_xlfn.XLOOKUP(A61,'Order Page'!T$29:T$471,'Order Page'!R$29:R$471,"")</f>
        <v/>
      </c>
      <c r="I61" t="str">
        <f>IFERROR(RANK(F61,F$14:F$213,1)+COUNTIF(F$14:F61,F61)-1,"")</f>
        <v/>
      </c>
      <c r="K61" t="str">
        <f t="shared" si="26"/>
        <v/>
      </c>
      <c r="L61" t="str">
        <f t="shared" si="16"/>
        <v/>
      </c>
      <c r="M61" t="str">
        <f t="shared" si="17"/>
        <v/>
      </c>
      <c r="N61" t="str">
        <f t="shared" si="18"/>
        <v/>
      </c>
      <c r="O61" t="str">
        <f t="shared" si="19"/>
        <v/>
      </c>
      <c r="P61" t="str">
        <f t="shared" si="20"/>
        <v/>
      </c>
      <c r="Q61" t="str">
        <f t="shared" si="21"/>
        <v/>
      </c>
      <c r="R61" t="str">
        <f t="shared" si="22"/>
        <v/>
      </c>
      <c r="T61" t="str" cm="1">
        <f t="array" ref="T61">VLOOKUP(ROW(48:48),K$14:L$163,2)</f>
        <v/>
      </c>
      <c r="U61" t="str" cm="1">
        <f t="array" ref="U61">VLOOKUP(ROW(48:48),K$14:N$163,4)</f>
        <v/>
      </c>
      <c r="V61" t="str" cm="1">
        <f t="array" ref="V61">VLOOKUP(ROW(48:48),K$14:O$163,5)</f>
        <v/>
      </c>
      <c r="W61" t="str" cm="1">
        <f t="array" ref="W61">VLOOKUP(ROW(48:48),K$14:P$163,6)</f>
        <v/>
      </c>
      <c r="X61" t="str" cm="1">
        <f t="array" ref="X61">VLOOKUP(ROW(48:48),K$14:Q$163,7)</f>
        <v/>
      </c>
      <c r="Y61" t="str" cm="1">
        <f t="array" ref="Y61">VLOOKUP(ROW(48:48),K$14:R$163,8)</f>
        <v/>
      </c>
      <c r="AA61">
        <f t="shared" si="27"/>
        <v>0</v>
      </c>
      <c r="AB61">
        <f t="shared" si="24"/>
        <v>0</v>
      </c>
      <c r="AC61">
        <f t="shared" si="25"/>
        <v>0</v>
      </c>
      <c r="AD61">
        <f t="shared" si="15"/>
        <v>0</v>
      </c>
    </row>
    <row r="62" spans="1:30">
      <c r="A62">
        <v>49</v>
      </c>
      <c r="B62" t="str">
        <f>_xlfn.XLOOKUP(A62,'Order Page'!T$29:T$471,'Order Page'!D$29:D$471,"")</f>
        <v/>
      </c>
      <c r="C62" t="str">
        <f>_xlfn.XLOOKUP(A62,'Order Page'!T$29:T$471,'Order Page'!U$29:U$471,"")</f>
        <v/>
      </c>
      <c r="D62" t="str">
        <f>_xlfn.XLOOKUP(A62,'Order Page'!T$29:T$471,'Order Page'!C$29:C$471,"")</f>
        <v/>
      </c>
      <c r="E62" t="str">
        <f>_xlfn.XLOOKUP(A62,'Order Page'!T$29:T$471,'Order Page'!Q$29:Q$471,"")</f>
        <v/>
      </c>
      <c r="F62" t="str">
        <f>_xlfn.XLOOKUP(A62,'Order Page'!T$29:T$471,'Order Page'!P$29:P$471,"")</f>
        <v/>
      </c>
      <c r="G62" t="str">
        <f>_xlfn.XLOOKUP(A62,'Order Page'!T$29:T$471,'Order Page'!O$29:O$471,"")</f>
        <v/>
      </c>
      <c r="H62" t="str">
        <f>_xlfn.XLOOKUP(A62,'Order Page'!T$29:T$471,'Order Page'!R$29:R$471,"")</f>
        <v/>
      </c>
      <c r="I62" t="str">
        <f>IFERROR(RANK(F62,F$14:F$213,1)+COUNTIF(F$14:F62,F62)-1,"")</f>
        <v/>
      </c>
      <c r="K62" t="str">
        <f t="shared" si="26"/>
        <v/>
      </c>
      <c r="L62" t="str">
        <f t="shared" si="16"/>
        <v/>
      </c>
      <c r="M62" t="str">
        <f t="shared" si="17"/>
        <v/>
      </c>
      <c r="N62" t="str">
        <f t="shared" si="18"/>
        <v/>
      </c>
      <c r="O62" t="str">
        <f t="shared" si="19"/>
        <v/>
      </c>
      <c r="P62" t="str">
        <f t="shared" si="20"/>
        <v/>
      </c>
      <c r="Q62" t="str">
        <f t="shared" si="21"/>
        <v/>
      </c>
      <c r="R62" t="str">
        <f t="shared" si="22"/>
        <v/>
      </c>
      <c r="T62" t="str" cm="1">
        <f t="array" ref="T62">VLOOKUP(ROW(49:49),K$14:L$163,2)</f>
        <v/>
      </c>
      <c r="U62" t="str" cm="1">
        <f t="array" ref="U62">VLOOKUP(ROW(49:49),K$14:N$163,4)</f>
        <v/>
      </c>
      <c r="V62" t="str" cm="1">
        <f t="array" ref="V62">VLOOKUP(ROW(49:49),K$14:O$163,5)</f>
        <v/>
      </c>
      <c r="W62" t="str" cm="1">
        <f t="array" ref="W62">VLOOKUP(ROW(49:49),K$14:P$163,6)</f>
        <v/>
      </c>
      <c r="X62" t="str" cm="1">
        <f t="array" ref="X62">VLOOKUP(ROW(49:49),K$14:Q$163,7)</f>
        <v/>
      </c>
      <c r="Y62" t="str" cm="1">
        <f t="array" ref="Y62">VLOOKUP(ROW(49:49),K$14:R$163,8)</f>
        <v/>
      </c>
      <c r="AA62">
        <f t="shared" si="27"/>
        <v>0</v>
      </c>
      <c r="AB62">
        <f t="shared" si="24"/>
        <v>0</v>
      </c>
      <c r="AC62">
        <f t="shared" si="25"/>
        <v>0</v>
      </c>
      <c r="AD62">
        <f t="shared" si="15"/>
        <v>0</v>
      </c>
    </row>
    <row r="63" spans="1:30">
      <c r="A63">
        <v>50</v>
      </c>
      <c r="B63" t="str">
        <f>_xlfn.XLOOKUP(A63,'Order Page'!T$29:T$471,'Order Page'!D$29:D$471,"")</f>
        <v/>
      </c>
      <c r="C63" t="str">
        <f>_xlfn.XLOOKUP(A63,'Order Page'!T$29:T$471,'Order Page'!U$29:U$471,"")</f>
        <v/>
      </c>
      <c r="D63" t="str">
        <f>_xlfn.XLOOKUP(A63,'Order Page'!T$29:T$471,'Order Page'!C$29:C$471,"")</f>
        <v/>
      </c>
      <c r="E63" t="str">
        <f>_xlfn.XLOOKUP(A63,'Order Page'!T$29:T$471,'Order Page'!Q$29:Q$471,"")</f>
        <v/>
      </c>
      <c r="F63" t="str">
        <f>_xlfn.XLOOKUP(A63,'Order Page'!T$29:T$471,'Order Page'!P$29:P$471,"")</f>
        <v/>
      </c>
      <c r="G63" t="str">
        <f>_xlfn.XLOOKUP(A63,'Order Page'!T$29:T$471,'Order Page'!O$29:O$471,"")</f>
        <v/>
      </c>
      <c r="H63" t="str">
        <f>_xlfn.XLOOKUP(A63,'Order Page'!T$29:T$471,'Order Page'!R$29:R$471,"")</f>
        <v/>
      </c>
      <c r="I63" t="str">
        <f>IFERROR(RANK(F63,F$14:F$213,1)+COUNTIF(F$14:F63,F63)-1,"")</f>
        <v/>
      </c>
      <c r="K63" t="str">
        <f t="shared" si="26"/>
        <v/>
      </c>
      <c r="L63" t="str">
        <f t="shared" si="16"/>
        <v/>
      </c>
      <c r="M63" t="str">
        <f t="shared" si="17"/>
        <v/>
      </c>
      <c r="N63" t="str">
        <f t="shared" si="18"/>
        <v/>
      </c>
      <c r="O63" t="str">
        <f t="shared" si="19"/>
        <v/>
      </c>
      <c r="P63" t="str">
        <f t="shared" si="20"/>
        <v/>
      </c>
      <c r="Q63" t="str">
        <f t="shared" si="21"/>
        <v/>
      </c>
      <c r="R63" t="str">
        <f t="shared" si="22"/>
        <v/>
      </c>
      <c r="T63" t="str" cm="1">
        <f t="array" ref="T63">VLOOKUP(ROW(50:50),K$14:L$163,2)</f>
        <v/>
      </c>
      <c r="U63" t="str" cm="1">
        <f t="array" ref="U63">VLOOKUP(ROW(50:50),K$14:N$163,4)</f>
        <v/>
      </c>
      <c r="V63" t="str" cm="1">
        <f t="array" ref="V63">VLOOKUP(ROW(50:50),K$14:O$163,5)</f>
        <v/>
      </c>
      <c r="W63" t="str" cm="1">
        <f t="array" ref="W63">VLOOKUP(ROW(50:50),K$14:P$163,6)</f>
        <v/>
      </c>
      <c r="X63" t="str" cm="1">
        <f t="array" ref="X63">VLOOKUP(ROW(50:50),K$14:Q$163,7)</f>
        <v/>
      </c>
      <c r="Y63" t="str" cm="1">
        <f t="array" ref="Y63">VLOOKUP(ROW(50:50),K$14:R$163,8)</f>
        <v/>
      </c>
      <c r="AA63">
        <f t="shared" si="27"/>
        <v>0</v>
      </c>
      <c r="AB63">
        <f t="shared" si="24"/>
        <v>0</v>
      </c>
      <c r="AC63">
        <f t="shared" si="25"/>
        <v>0</v>
      </c>
      <c r="AD63">
        <f t="shared" si="15"/>
        <v>0</v>
      </c>
    </row>
    <row r="64" spans="1:30">
      <c r="A64">
        <v>51</v>
      </c>
      <c r="B64" t="str">
        <f>_xlfn.XLOOKUP(A64,'Order Page'!T$29:T$471,'Order Page'!D$29:D$471,"")</f>
        <v/>
      </c>
      <c r="C64" t="str">
        <f>_xlfn.XLOOKUP(A64,'Order Page'!T$29:T$471,'Order Page'!U$29:U$471,"")</f>
        <v/>
      </c>
      <c r="D64" t="str">
        <f>_xlfn.XLOOKUP(A64,'Order Page'!T$29:T$471,'Order Page'!C$29:C$471,"")</f>
        <v/>
      </c>
      <c r="E64" t="str">
        <f>_xlfn.XLOOKUP(A64,'Order Page'!T$29:T$471,'Order Page'!Q$29:Q$471,"")</f>
        <v/>
      </c>
      <c r="F64" t="str">
        <f>_xlfn.XLOOKUP(A64,'Order Page'!T$29:T$471,'Order Page'!P$29:P$471,"")</f>
        <v/>
      </c>
      <c r="G64" t="str">
        <f>_xlfn.XLOOKUP(A64,'Order Page'!T$29:T$471,'Order Page'!O$29:O$471,"")</f>
        <v/>
      </c>
      <c r="H64" t="str">
        <f>_xlfn.XLOOKUP(A64,'Order Page'!T$29:T$471,'Order Page'!R$29:R$471,"")</f>
        <v/>
      </c>
      <c r="I64" t="str">
        <f>IFERROR(RANK(F64,F$14:F$213,1)+COUNTIF(F$14:F64,F64)-1,"")</f>
        <v/>
      </c>
      <c r="K64" t="str">
        <f t="shared" si="26"/>
        <v/>
      </c>
      <c r="L64" t="str">
        <f t="shared" si="16"/>
        <v/>
      </c>
      <c r="M64" t="str">
        <f t="shared" si="17"/>
        <v/>
      </c>
      <c r="N64" t="str">
        <f t="shared" si="18"/>
        <v/>
      </c>
      <c r="O64" t="str">
        <f t="shared" si="19"/>
        <v/>
      </c>
      <c r="P64" t="str">
        <f t="shared" si="20"/>
        <v/>
      </c>
      <c r="Q64" t="str">
        <f t="shared" si="21"/>
        <v/>
      </c>
      <c r="R64" t="str">
        <f t="shared" si="22"/>
        <v/>
      </c>
      <c r="T64" t="str" cm="1">
        <f t="array" ref="T64">VLOOKUP(ROW(51:51),K$14:L$163,2)</f>
        <v/>
      </c>
      <c r="U64" t="str" cm="1">
        <f t="array" ref="U64">VLOOKUP(ROW(51:51),K$14:N$163,4)</f>
        <v/>
      </c>
      <c r="V64" t="str" cm="1">
        <f t="array" ref="V64">VLOOKUP(ROW(51:51),K$14:O$163,5)</f>
        <v/>
      </c>
      <c r="W64" t="str" cm="1">
        <f t="array" ref="W64">VLOOKUP(ROW(51:51),K$14:P$163,6)</f>
        <v/>
      </c>
      <c r="X64" t="str" cm="1">
        <f t="array" ref="X64">VLOOKUP(ROW(51:51),K$14:Q$163,7)</f>
        <v/>
      </c>
      <c r="Y64" t="str" cm="1">
        <f t="array" ref="Y64">VLOOKUP(ROW(51:51),K$14:R$163,8)</f>
        <v/>
      </c>
      <c r="AA64">
        <f t="shared" si="27"/>
        <v>0</v>
      </c>
      <c r="AB64">
        <f t="shared" si="24"/>
        <v>0</v>
      </c>
      <c r="AC64">
        <f t="shared" si="25"/>
        <v>0</v>
      </c>
      <c r="AD64">
        <f t="shared" si="15"/>
        <v>0</v>
      </c>
    </row>
    <row r="65" spans="1:30">
      <c r="A65">
        <v>52</v>
      </c>
      <c r="B65" t="str">
        <f>_xlfn.XLOOKUP(A65,'Order Page'!T$29:T$471,'Order Page'!D$29:D$471,"")</f>
        <v/>
      </c>
      <c r="C65" t="str">
        <f>_xlfn.XLOOKUP(A65,'Order Page'!T$29:T$471,'Order Page'!U$29:U$471,"")</f>
        <v/>
      </c>
      <c r="D65" t="str">
        <f>_xlfn.XLOOKUP(A65,'Order Page'!T$29:T$471,'Order Page'!C$29:C$471,"")</f>
        <v/>
      </c>
      <c r="E65" t="str">
        <f>_xlfn.XLOOKUP(A65,'Order Page'!T$29:T$471,'Order Page'!Q$29:Q$471,"")</f>
        <v/>
      </c>
      <c r="F65" t="str">
        <f>_xlfn.XLOOKUP(A65,'Order Page'!T$29:T$471,'Order Page'!P$29:P$471,"")</f>
        <v/>
      </c>
      <c r="G65" t="str">
        <f>_xlfn.XLOOKUP(A65,'Order Page'!T$29:T$471,'Order Page'!O$29:O$471,"")</f>
        <v/>
      </c>
      <c r="H65" t="str">
        <f>_xlfn.XLOOKUP(A65,'Order Page'!T$29:T$471,'Order Page'!R$29:R$471,"")</f>
        <v/>
      </c>
      <c r="I65" t="str">
        <f>IFERROR(RANK(F65,F$14:F$213,1)+COUNTIF(F$14:F65,F65)-1,"")</f>
        <v/>
      </c>
      <c r="K65" t="str">
        <f t="shared" si="26"/>
        <v/>
      </c>
      <c r="L65" t="str">
        <f t="shared" si="16"/>
        <v/>
      </c>
      <c r="M65" t="str">
        <f t="shared" si="17"/>
        <v/>
      </c>
      <c r="N65" t="str">
        <f t="shared" si="18"/>
        <v/>
      </c>
      <c r="O65" t="str">
        <f t="shared" si="19"/>
        <v/>
      </c>
      <c r="P65" t="str">
        <f t="shared" si="20"/>
        <v/>
      </c>
      <c r="Q65" t="str">
        <f t="shared" si="21"/>
        <v/>
      </c>
      <c r="R65" t="str">
        <f t="shared" si="22"/>
        <v/>
      </c>
      <c r="T65" t="str" cm="1">
        <f t="array" ref="T65">VLOOKUP(ROW(52:52),K$14:L$163,2)</f>
        <v/>
      </c>
      <c r="U65" t="str" cm="1">
        <f t="array" ref="U65">VLOOKUP(ROW(52:52),K$14:N$163,4)</f>
        <v/>
      </c>
      <c r="V65" t="str" cm="1">
        <f t="array" ref="V65">VLOOKUP(ROW(52:52),K$14:O$163,5)</f>
        <v/>
      </c>
      <c r="W65" t="str" cm="1">
        <f t="array" ref="W65">VLOOKUP(ROW(52:52),K$14:P$163,6)</f>
        <v/>
      </c>
      <c r="X65" t="str" cm="1">
        <f t="array" ref="X65">VLOOKUP(ROW(52:52),K$14:Q$163,7)</f>
        <v/>
      </c>
      <c r="Y65" t="str" cm="1">
        <f t="array" ref="Y65">VLOOKUP(ROW(52:52),K$14:R$163,8)</f>
        <v/>
      </c>
      <c r="AA65">
        <f t="shared" si="27"/>
        <v>0</v>
      </c>
      <c r="AB65">
        <f t="shared" si="24"/>
        <v>0</v>
      </c>
      <c r="AC65">
        <f t="shared" si="25"/>
        <v>0</v>
      </c>
      <c r="AD65">
        <f t="shared" si="15"/>
        <v>0</v>
      </c>
    </row>
    <row r="66" spans="1:30">
      <c r="A66">
        <v>53</v>
      </c>
      <c r="B66" t="str">
        <f>_xlfn.XLOOKUP(A66,'Order Page'!T$29:T$471,'Order Page'!D$29:D$471,"")</f>
        <v/>
      </c>
      <c r="C66" t="str">
        <f>_xlfn.XLOOKUP(A66,'Order Page'!T$29:T$471,'Order Page'!U$29:U$471,"")</f>
        <v/>
      </c>
      <c r="D66" t="str">
        <f>_xlfn.XLOOKUP(A66,'Order Page'!T$29:T$471,'Order Page'!C$29:C$471,"")</f>
        <v/>
      </c>
      <c r="E66" t="str">
        <f>_xlfn.XLOOKUP(A66,'Order Page'!T$29:T$471,'Order Page'!Q$29:Q$471,"")</f>
        <v/>
      </c>
      <c r="F66" t="str">
        <f>_xlfn.XLOOKUP(A66,'Order Page'!T$29:T$471,'Order Page'!P$29:P$471,"")</f>
        <v/>
      </c>
      <c r="G66" t="str">
        <f>_xlfn.XLOOKUP(A66,'Order Page'!T$29:T$471,'Order Page'!O$29:O$471,"")</f>
        <v/>
      </c>
      <c r="H66" t="str">
        <f>_xlfn.XLOOKUP(A66,'Order Page'!T$29:T$471,'Order Page'!R$29:R$471,"")</f>
        <v/>
      </c>
      <c r="I66" t="str">
        <f>IFERROR(RANK(F66,F$14:F$213,1)+COUNTIF(F$14:F66,F66)-1,"")</f>
        <v/>
      </c>
      <c r="K66" t="str">
        <f t="shared" si="26"/>
        <v/>
      </c>
      <c r="L66" t="str">
        <f t="shared" si="16"/>
        <v/>
      </c>
      <c r="M66" t="str">
        <f t="shared" si="17"/>
        <v/>
      </c>
      <c r="N66" t="str">
        <f t="shared" si="18"/>
        <v/>
      </c>
      <c r="O66" t="str">
        <f t="shared" si="19"/>
        <v/>
      </c>
      <c r="P66" t="str">
        <f t="shared" si="20"/>
        <v/>
      </c>
      <c r="Q66" t="str">
        <f t="shared" si="21"/>
        <v/>
      </c>
      <c r="R66" t="str">
        <f t="shared" si="22"/>
        <v/>
      </c>
      <c r="T66" t="str" cm="1">
        <f t="array" ref="T66">VLOOKUP(ROW(53:53),K$14:L$163,2)</f>
        <v/>
      </c>
      <c r="U66" t="str" cm="1">
        <f t="array" ref="U66">VLOOKUP(ROW(53:53),K$14:N$163,4)</f>
        <v/>
      </c>
      <c r="V66" t="str" cm="1">
        <f t="array" ref="V66">VLOOKUP(ROW(53:53),K$14:O$163,5)</f>
        <v/>
      </c>
      <c r="W66" t="str" cm="1">
        <f t="array" ref="W66">VLOOKUP(ROW(53:53),K$14:P$163,6)</f>
        <v/>
      </c>
      <c r="X66" t="str" cm="1">
        <f t="array" ref="X66">VLOOKUP(ROW(53:53),K$14:Q$163,7)</f>
        <v/>
      </c>
      <c r="Y66" t="str" cm="1">
        <f t="array" ref="Y66">VLOOKUP(ROW(53:53),K$14:R$163,8)</f>
        <v/>
      </c>
      <c r="AA66">
        <f t="shared" si="27"/>
        <v>0</v>
      </c>
      <c r="AB66">
        <f t="shared" si="24"/>
        <v>0</v>
      </c>
      <c r="AC66">
        <f t="shared" si="25"/>
        <v>0</v>
      </c>
      <c r="AD66">
        <f t="shared" si="15"/>
        <v>0</v>
      </c>
    </row>
    <row r="67" spans="1:30">
      <c r="A67">
        <v>54</v>
      </c>
      <c r="B67" t="str">
        <f>_xlfn.XLOOKUP(A67,'Order Page'!T$29:T$471,'Order Page'!D$29:D$471,"")</f>
        <v/>
      </c>
      <c r="C67" t="str">
        <f>_xlfn.XLOOKUP(A67,'Order Page'!T$29:T$471,'Order Page'!U$29:U$471,"")</f>
        <v/>
      </c>
      <c r="D67" t="str">
        <f>_xlfn.XLOOKUP(A67,'Order Page'!T$29:T$471,'Order Page'!C$29:C$471,"")</f>
        <v/>
      </c>
      <c r="E67" t="str">
        <f>_xlfn.XLOOKUP(A67,'Order Page'!T$29:T$471,'Order Page'!Q$29:Q$471,"")</f>
        <v/>
      </c>
      <c r="F67" t="str">
        <f>_xlfn.XLOOKUP(A67,'Order Page'!T$29:T$471,'Order Page'!P$29:P$471,"")</f>
        <v/>
      </c>
      <c r="G67" t="str">
        <f>_xlfn.XLOOKUP(A67,'Order Page'!T$29:T$471,'Order Page'!O$29:O$471,"")</f>
        <v/>
      </c>
      <c r="H67" t="str">
        <f>_xlfn.XLOOKUP(A67,'Order Page'!T$29:T$471,'Order Page'!R$29:R$471,"")</f>
        <v/>
      </c>
      <c r="I67" t="str">
        <f>IFERROR(RANK(F67,F$14:F$213,1)+COUNTIF(F$14:F67,F67)-1,"")</f>
        <v/>
      </c>
      <c r="K67" t="str">
        <f t="shared" si="26"/>
        <v/>
      </c>
      <c r="L67" t="str">
        <f t="shared" si="16"/>
        <v/>
      </c>
      <c r="M67" t="str">
        <f t="shared" si="17"/>
        <v/>
      </c>
      <c r="N67" t="str">
        <f t="shared" si="18"/>
        <v/>
      </c>
      <c r="O67" t="str">
        <f t="shared" si="19"/>
        <v/>
      </c>
      <c r="P67" t="str">
        <f t="shared" si="20"/>
        <v/>
      </c>
      <c r="Q67" t="str">
        <f t="shared" si="21"/>
        <v/>
      </c>
      <c r="R67" t="str">
        <f t="shared" si="22"/>
        <v/>
      </c>
      <c r="T67" t="str" cm="1">
        <f t="array" ref="T67">VLOOKUP(ROW(54:54),K$14:L$163,2)</f>
        <v/>
      </c>
      <c r="U67" t="str" cm="1">
        <f t="array" ref="U67">VLOOKUP(ROW(54:54),K$14:N$163,4)</f>
        <v/>
      </c>
      <c r="V67" t="str" cm="1">
        <f t="array" ref="V67">VLOOKUP(ROW(54:54),K$14:O$163,5)</f>
        <v/>
      </c>
      <c r="W67" t="str" cm="1">
        <f t="array" ref="W67">VLOOKUP(ROW(54:54),K$14:P$163,6)</f>
        <v/>
      </c>
      <c r="X67" t="str" cm="1">
        <f t="array" ref="X67">VLOOKUP(ROW(54:54),K$14:Q$163,7)</f>
        <v/>
      </c>
      <c r="Y67" t="str" cm="1">
        <f t="array" ref="Y67">VLOOKUP(ROW(54:54),K$14:R$163,8)</f>
        <v/>
      </c>
      <c r="AA67">
        <f t="shared" si="27"/>
        <v>0</v>
      </c>
      <c r="AB67">
        <f t="shared" si="24"/>
        <v>0</v>
      </c>
      <c r="AC67">
        <f t="shared" si="25"/>
        <v>0</v>
      </c>
      <c r="AD67">
        <f t="shared" si="15"/>
        <v>0</v>
      </c>
    </row>
    <row r="68" spans="1:30">
      <c r="A68">
        <v>55</v>
      </c>
      <c r="B68" t="str">
        <f>_xlfn.XLOOKUP(A68,'Order Page'!T$29:T$471,'Order Page'!D$29:D$471,"")</f>
        <v/>
      </c>
      <c r="C68" t="str">
        <f>_xlfn.XLOOKUP(A68,'Order Page'!T$29:T$471,'Order Page'!U$29:U$471,"")</f>
        <v/>
      </c>
      <c r="D68" t="str">
        <f>_xlfn.XLOOKUP(A68,'Order Page'!T$29:T$471,'Order Page'!C$29:C$471,"")</f>
        <v/>
      </c>
      <c r="E68" t="str">
        <f>_xlfn.XLOOKUP(A68,'Order Page'!T$29:T$471,'Order Page'!Q$29:Q$471,"")</f>
        <v/>
      </c>
      <c r="F68" t="str">
        <f>_xlfn.XLOOKUP(A68,'Order Page'!T$29:T$471,'Order Page'!P$29:P$471,"")</f>
        <v/>
      </c>
      <c r="G68" t="str">
        <f>_xlfn.XLOOKUP(A68,'Order Page'!T$29:T$471,'Order Page'!O$29:O$471,"")</f>
        <v/>
      </c>
      <c r="H68" t="str">
        <f>_xlfn.XLOOKUP(A68,'Order Page'!T$29:T$471,'Order Page'!R$29:R$471,"")</f>
        <v/>
      </c>
      <c r="I68" t="str">
        <f>IFERROR(RANK(F68,F$14:F$213,1)+COUNTIF(F$14:F68,F68)-1,"")</f>
        <v/>
      </c>
      <c r="K68" t="str">
        <f t="shared" si="26"/>
        <v/>
      </c>
      <c r="L68" t="str">
        <f t="shared" si="16"/>
        <v/>
      </c>
      <c r="M68" t="str">
        <f t="shared" si="17"/>
        <v/>
      </c>
      <c r="N68" t="str">
        <f t="shared" si="18"/>
        <v/>
      </c>
      <c r="O68" t="str">
        <f t="shared" si="19"/>
        <v/>
      </c>
      <c r="P68" t="str">
        <f t="shared" si="20"/>
        <v/>
      </c>
      <c r="Q68" t="str">
        <f t="shared" si="21"/>
        <v/>
      </c>
      <c r="R68" t="str">
        <f t="shared" si="22"/>
        <v/>
      </c>
      <c r="T68" t="str" cm="1">
        <f t="array" ref="T68">VLOOKUP(ROW(55:55),K$14:L$163,2)</f>
        <v/>
      </c>
      <c r="U68" t="str" cm="1">
        <f t="array" ref="U68">VLOOKUP(ROW(55:55),K$14:N$163,4)</f>
        <v/>
      </c>
      <c r="V68" t="str" cm="1">
        <f t="array" ref="V68">VLOOKUP(ROW(55:55),K$14:O$163,5)</f>
        <v/>
      </c>
      <c r="W68" t="str" cm="1">
        <f t="array" ref="W68">VLOOKUP(ROW(55:55),K$14:P$163,6)</f>
        <v/>
      </c>
      <c r="X68" t="str" cm="1">
        <f t="array" ref="X68">VLOOKUP(ROW(55:55),K$14:Q$163,7)</f>
        <v/>
      </c>
      <c r="Y68" t="str" cm="1">
        <f t="array" ref="Y68">VLOOKUP(ROW(55:55),K$14:R$163,8)</f>
        <v/>
      </c>
      <c r="AA68">
        <f t="shared" si="27"/>
        <v>0</v>
      </c>
      <c r="AB68">
        <f t="shared" si="24"/>
        <v>0</v>
      </c>
      <c r="AC68">
        <f t="shared" si="25"/>
        <v>0</v>
      </c>
      <c r="AD68">
        <f t="shared" si="15"/>
        <v>0</v>
      </c>
    </row>
    <row r="69" spans="1:30">
      <c r="A69">
        <v>56</v>
      </c>
      <c r="B69" t="str">
        <f>_xlfn.XLOOKUP(A69,'Order Page'!T$29:T$471,'Order Page'!D$29:D$471,"")</f>
        <v/>
      </c>
      <c r="C69" t="str">
        <f>_xlfn.XLOOKUP(A69,'Order Page'!T$29:T$471,'Order Page'!U$29:U$471,"")</f>
        <v/>
      </c>
      <c r="D69" t="str">
        <f>_xlfn.XLOOKUP(A69,'Order Page'!T$29:T$471,'Order Page'!C$29:C$471,"")</f>
        <v/>
      </c>
      <c r="E69" t="str">
        <f>_xlfn.XLOOKUP(A69,'Order Page'!T$29:T$471,'Order Page'!Q$29:Q$471,"")</f>
        <v/>
      </c>
      <c r="F69" t="str">
        <f>_xlfn.XLOOKUP(A69,'Order Page'!T$29:T$471,'Order Page'!P$29:P$471,"")</f>
        <v/>
      </c>
      <c r="G69" t="str">
        <f>_xlfn.XLOOKUP(A69,'Order Page'!T$29:T$471,'Order Page'!O$29:O$471,"")</f>
        <v/>
      </c>
      <c r="H69" t="str">
        <f>_xlfn.XLOOKUP(A69,'Order Page'!T$29:T$471,'Order Page'!R$29:R$471,"")</f>
        <v/>
      </c>
      <c r="I69" t="str">
        <f>IFERROR(RANK(F69,F$14:F$213,1)+COUNTIF(F$14:F69,F69)-1,"")</f>
        <v/>
      </c>
      <c r="K69" t="str">
        <f t="shared" si="26"/>
        <v/>
      </c>
      <c r="L69" t="str">
        <f t="shared" si="16"/>
        <v/>
      </c>
      <c r="M69" t="str">
        <f t="shared" si="17"/>
        <v/>
      </c>
      <c r="N69" t="str">
        <f t="shared" si="18"/>
        <v/>
      </c>
      <c r="O69" t="str">
        <f t="shared" si="19"/>
        <v/>
      </c>
      <c r="P69" t="str">
        <f t="shared" si="20"/>
        <v/>
      </c>
      <c r="Q69" t="str">
        <f t="shared" si="21"/>
        <v/>
      </c>
      <c r="R69" t="str">
        <f t="shared" si="22"/>
        <v/>
      </c>
      <c r="T69" t="str" cm="1">
        <f t="array" ref="T69">VLOOKUP(ROW(56:56),K$14:L$163,2)</f>
        <v/>
      </c>
      <c r="U69" t="str" cm="1">
        <f t="array" ref="U69">VLOOKUP(ROW(56:56),K$14:N$163,4)</f>
        <v/>
      </c>
      <c r="V69" t="str" cm="1">
        <f t="array" ref="V69">VLOOKUP(ROW(56:56),K$14:O$163,5)</f>
        <v/>
      </c>
      <c r="W69" t="str" cm="1">
        <f t="array" ref="W69">VLOOKUP(ROW(56:56),K$14:P$163,6)</f>
        <v/>
      </c>
      <c r="X69" t="str" cm="1">
        <f t="array" ref="X69">VLOOKUP(ROW(56:56),K$14:Q$163,7)</f>
        <v/>
      </c>
      <c r="Y69" t="str" cm="1">
        <f t="array" ref="Y69">VLOOKUP(ROW(56:56),K$14:R$163,8)</f>
        <v/>
      </c>
      <c r="AA69">
        <f t="shared" si="27"/>
        <v>0</v>
      </c>
      <c r="AB69">
        <f t="shared" si="24"/>
        <v>0</v>
      </c>
      <c r="AC69">
        <f t="shared" si="25"/>
        <v>0</v>
      </c>
      <c r="AD69">
        <f t="shared" si="15"/>
        <v>0</v>
      </c>
    </row>
    <row r="70" spans="1:30">
      <c r="A70">
        <v>57</v>
      </c>
      <c r="B70" t="str">
        <f>_xlfn.XLOOKUP(A70,'Order Page'!T$29:T$471,'Order Page'!D$29:D$471,"")</f>
        <v/>
      </c>
      <c r="C70" t="str">
        <f>_xlfn.XLOOKUP(A70,'Order Page'!T$29:T$471,'Order Page'!U$29:U$471,"")</f>
        <v/>
      </c>
      <c r="D70" t="str">
        <f>_xlfn.XLOOKUP(A70,'Order Page'!T$29:T$471,'Order Page'!C$29:C$471,"")</f>
        <v/>
      </c>
      <c r="E70" t="str">
        <f>_xlfn.XLOOKUP(A70,'Order Page'!T$29:T$471,'Order Page'!Q$29:Q$471,"")</f>
        <v/>
      </c>
      <c r="F70" t="str">
        <f>_xlfn.XLOOKUP(A70,'Order Page'!T$29:T$471,'Order Page'!P$29:P$471,"")</f>
        <v/>
      </c>
      <c r="G70" t="str">
        <f>_xlfn.XLOOKUP(A70,'Order Page'!T$29:T$471,'Order Page'!O$29:O$471,"")</f>
        <v/>
      </c>
      <c r="H70" t="str">
        <f>_xlfn.XLOOKUP(A70,'Order Page'!T$29:T$471,'Order Page'!R$29:R$471,"")</f>
        <v/>
      </c>
      <c r="I70" t="str">
        <f>IFERROR(RANK(F70,F$14:F$213,1)+COUNTIF(F$14:F70,F70)-1,"")</f>
        <v/>
      </c>
      <c r="K70" t="str">
        <f t="shared" si="26"/>
        <v/>
      </c>
      <c r="L70" t="str">
        <f t="shared" si="16"/>
        <v/>
      </c>
      <c r="M70" t="str">
        <f t="shared" si="17"/>
        <v/>
      </c>
      <c r="N70" t="str">
        <f t="shared" si="18"/>
        <v/>
      </c>
      <c r="O70" t="str">
        <f t="shared" si="19"/>
        <v/>
      </c>
      <c r="P70" t="str">
        <f t="shared" si="20"/>
        <v/>
      </c>
      <c r="Q70" t="str">
        <f t="shared" si="21"/>
        <v/>
      </c>
      <c r="R70" t="str">
        <f t="shared" si="22"/>
        <v/>
      </c>
      <c r="T70" t="str" cm="1">
        <f t="array" ref="T70">VLOOKUP(ROW(57:57),K$14:L$163,2)</f>
        <v/>
      </c>
      <c r="U70" t="str" cm="1">
        <f t="array" ref="U70">VLOOKUP(ROW(57:57),K$14:N$163,4)</f>
        <v/>
      </c>
      <c r="V70" t="str" cm="1">
        <f t="array" ref="V70">VLOOKUP(ROW(57:57),K$14:O$163,5)</f>
        <v/>
      </c>
      <c r="W70" t="str" cm="1">
        <f t="array" ref="W70">VLOOKUP(ROW(57:57),K$14:P$163,6)</f>
        <v/>
      </c>
      <c r="X70" t="str" cm="1">
        <f t="array" ref="X70">VLOOKUP(ROW(57:57),K$14:Q$163,7)</f>
        <v/>
      </c>
      <c r="Y70" t="str" cm="1">
        <f t="array" ref="Y70">VLOOKUP(ROW(57:57),K$14:R$163,8)</f>
        <v/>
      </c>
      <c r="AA70">
        <f t="shared" si="27"/>
        <v>0</v>
      </c>
      <c r="AB70">
        <f t="shared" si="24"/>
        <v>0</v>
      </c>
      <c r="AC70">
        <f t="shared" si="25"/>
        <v>0</v>
      </c>
      <c r="AD70">
        <f t="shared" si="15"/>
        <v>0</v>
      </c>
    </row>
    <row r="71" spans="1:30">
      <c r="A71">
        <v>58</v>
      </c>
      <c r="B71" t="str">
        <f>_xlfn.XLOOKUP(A71,'Order Page'!T$29:T$471,'Order Page'!D$29:D$471,"")</f>
        <v/>
      </c>
      <c r="C71" t="str">
        <f>_xlfn.XLOOKUP(A71,'Order Page'!T$29:T$471,'Order Page'!U$29:U$471,"")</f>
        <v/>
      </c>
      <c r="D71" t="str">
        <f>_xlfn.XLOOKUP(A71,'Order Page'!T$29:T$471,'Order Page'!C$29:C$471,"")</f>
        <v/>
      </c>
      <c r="E71" t="str">
        <f>_xlfn.XLOOKUP(A71,'Order Page'!T$29:T$471,'Order Page'!Q$29:Q$471,"")</f>
        <v/>
      </c>
      <c r="F71" t="str">
        <f>_xlfn.XLOOKUP(A71,'Order Page'!T$29:T$471,'Order Page'!P$29:P$471,"")</f>
        <v/>
      </c>
      <c r="G71" t="str">
        <f>_xlfn.XLOOKUP(A71,'Order Page'!T$29:T$471,'Order Page'!O$29:O$471,"")</f>
        <v/>
      </c>
      <c r="H71" t="str">
        <f>_xlfn.XLOOKUP(A71,'Order Page'!T$29:T$471,'Order Page'!R$29:R$471,"")</f>
        <v/>
      </c>
      <c r="I71" t="str">
        <f>IFERROR(RANK(F71,F$14:F$213,1)+COUNTIF(F$14:F71,F71)-1,"")</f>
        <v/>
      </c>
      <c r="K71" t="str">
        <f t="shared" si="26"/>
        <v/>
      </c>
      <c r="L71" t="str">
        <f t="shared" si="16"/>
        <v/>
      </c>
      <c r="M71" t="str">
        <f t="shared" si="17"/>
        <v/>
      </c>
      <c r="N71" t="str">
        <f t="shared" si="18"/>
        <v/>
      </c>
      <c r="O71" t="str">
        <f t="shared" si="19"/>
        <v/>
      </c>
      <c r="P71" t="str">
        <f t="shared" si="20"/>
        <v/>
      </c>
      <c r="Q71" t="str">
        <f t="shared" si="21"/>
        <v/>
      </c>
      <c r="R71" t="str">
        <f t="shared" si="22"/>
        <v/>
      </c>
      <c r="T71" t="str" cm="1">
        <f t="array" ref="T71">VLOOKUP(ROW(58:58),K$14:L$163,2)</f>
        <v/>
      </c>
      <c r="U71" t="str" cm="1">
        <f t="array" ref="U71">VLOOKUP(ROW(58:58),K$14:N$163,4)</f>
        <v/>
      </c>
      <c r="V71" t="str" cm="1">
        <f t="array" ref="V71">VLOOKUP(ROW(58:58),K$14:O$163,5)</f>
        <v/>
      </c>
      <c r="W71" t="str" cm="1">
        <f t="array" ref="W71">VLOOKUP(ROW(58:58),K$14:P$163,6)</f>
        <v/>
      </c>
      <c r="X71" t="str" cm="1">
        <f t="array" ref="X71">VLOOKUP(ROW(58:58),K$14:Q$163,7)</f>
        <v/>
      </c>
      <c r="Y71" t="str" cm="1">
        <f t="array" ref="Y71">VLOOKUP(ROW(58:58),K$14:R$163,8)</f>
        <v/>
      </c>
      <c r="AA71">
        <f t="shared" si="27"/>
        <v>0</v>
      </c>
      <c r="AB71">
        <f t="shared" si="24"/>
        <v>0</v>
      </c>
      <c r="AC71">
        <f t="shared" si="25"/>
        <v>0</v>
      </c>
      <c r="AD71">
        <f t="shared" si="15"/>
        <v>0</v>
      </c>
    </row>
    <row r="72" spans="1:30">
      <c r="A72">
        <v>59</v>
      </c>
      <c r="B72" t="str">
        <f>_xlfn.XLOOKUP(A72,'Order Page'!T$29:T$471,'Order Page'!D$29:D$471,"")</f>
        <v/>
      </c>
      <c r="C72" t="str">
        <f>_xlfn.XLOOKUP(A72,'Order Page'!T$29:T$471,'Order Page'!U$29:U$471,"")</f>
        <v/>
      </c>
      <c r="D72" t="str">
        <f>_xlfn.XLOOKUP(A72,'Order Page'!T$29:T$471,'Order Page'!C$29:C$471,"")</f>
        <v/>
      </c>
      <c r="E72" t="str">
        <f>_xlfn.XLOOKUP(A72,'Order Page'!T$29:T$471,'Order Page'!Q$29:Q$471,"")</f>
        <v/>
      </c>
      <c r="F72" t="str">
        <f>_xlfn.XLOOKUP(A72,'Order Page'!T$29:T$471,'Order Page'!P$29:P$471,"")</f>
        <v/>
      </c>
      <c r="G72" t="str">
        <f>_xlfn.XLOOKUP(A72,'Order Page'!T$29:T$471,'Order Page'!O$29:O$471,"")</f>
        <v/>
      </c>
      <c r="H72" t="str">
        <f>_xlfn.XLOOKUP(A72,'Order Page'!T$29:T$471,'Order Page'!R$29:R$471,"")</f>
        <v/>
      </c>
      <c r="I72" t="str">
        <f>IFERROR(RANK(F72,F$14:F$213,1)+COUNTIF(F$14:F72,F72)-1,"")</f>
        <v/>
      </c>
      <c r="K72" t="str">
        <f t="shared" si="26"/>
        <v/>
      </c>
      <c r="L72" t="str">
        <f t="shared" si="16"/>
        <v/>
      </c>
      <c r="M72" t="str">
        <f t="shared" si="17"/>
        <v/>
      </c>
      <c r="N72" t="str">
        <f t="shared" si="18"/>
        <v/>
      </c>
      <c r="O72" t="str">
        <f t="shared" si="19"/>
        <v/>
      </c>
      <c r="P72" t="str">
        <f t="shared" si="20"/>
        <v/>
      </c>
      <c r="Q72" t="str">
        <f t="shared" si="21"/>
        <v/>
      </c>
      <c r="R72" t="str">
        <f t="shared" si="22"/>
        <v/>
      </c>
      <c r="T72" t="str" cm="1">
        <f t="array" ref="T72">VLOOKUP(ROW(59:59),K$14:L$163,2)</f>
        <v/>
      </c>
      <c r="U72" t="str" cm="1">
        <f t="array" ref="U72">VLOOKUP(ROW(59:59),K$14:N$163,4)</f>
        <v/>
      </c>
      <c r="V72" t="str" cm="1">
        <f t="array" ref="V72">VLOOKUP(ROW(59:59),K$14:O$163,5)</f>
        <v/>
      </c>
      <c r="W72" t="str" cm="1">
        <f t="array" ref="W72">VLOOKUP(ROW(59:59),K$14:P$163,6)</f>
        <v/>
      </c>
      <c r="X72" t="str" cm="1">
        <f t="array" ref="X72">VLOOKUP(ROW(59:59),K$14:Q$163,7)</f>
        <v/>
      </c>
      <c r="Y72" t="str" cm="1">
        <f t="array" ref="Y72">VLOOKUP(ROW(59:59),K$14:R$163,8)</f>
        <v/>
      </c>
      <c r="AA72">
        <f t="shared" si="27"/>
        <v>0</v>
      </c>
      <c r="AB72">
        <f t="shared" si="24"/>
        <v>0</v>
      </c>
      <c r="AC72">
        <f t="shared" si="25"/>
        <v>0</v>
      </c>
      <c r="AD72">
        <f t="shared" si="15"/>
        <v>0</v>
      </c>
    </row>
    <row r="73" spans="1:30">
      <c r="A73">
        <v>60</v>
      </c>
      <c r="B73" t="str">
        <f>_xlfn.XLOOKUP(A73,'Order Page'!T$29:T$471,'Order Page'!D$29:D$471,"")</f>
        <v/>
      </c>
      <c r="C73" t="str">
        <f>_xlfn.XLOOKUP(A73,'Order Page'!T$29:T$471,'Order Page'!U$29:U$471,"")</f>
        <v/>
      </c>
      <c r="D73" t="str">
        <f>_xlfn.XLOOKUP(A73,'Order Page'!T$29:T$471,'Order Page'!C$29:C$471,"")</f>
        <v/>
      </c>
      <c r="E73" t="str">
        <f>_xlfn.XLOOKUP(A73,'Order Page'!T$29:T$471,'Order Page'!Q$29:Q$471,"")</f>
        <v/>
      </c>
      <c r="F73" t="str">
        <f>_xlfn.XLOOKUP(A73,'Order Page'!T$29:T$471,'Order Page'!P$29:P$471,"")</f>
        <v/>
      </c>
      <c r="G73" t="str">
        <f>_xlfn.XLOOKUP(A73,'Order Page'!T$29:T$471,'Order Page'!O$29:O$471,"")</f>
        <v/>
      </c>
      <c r="H73" t="str">
        <f>_xlfn.XLOOKUP(A73,'Order Page'!T$29:T$471,'Order Page'!R$29:R$471,"")</f>
        <v/>
      </c>
      <c r="I73" t="str">
        <f>IFERROR(RANK(F73,F$14:F$213,1)+COUNTIF(F$14:F73,F73)-1,"")</f>
        <v/>
      </c>
      <c r="K73" t="str">
        <f t="shared" si="26"/>
        <v/>
      </c>
      <c r="L73" t="str">
        <f t="shared" si="16"/>
        <v/>
      </c>
      <c r="M73" t="str">
        <f t="shared" si="17"/>
        <v/>
      </c>
      <c r="N73" t="str">
        <f t="shared" si="18"/>
        <v/>
      </c>
      <c r="O73" t="str">
        <f t="shared" si="19"/>
        <v/>
      </c>
      <c r="P73" t="str">
        <f t="shared" si="20"/>
        <v/>
      </c>
      <c r="Q73" t="str">
        <f t="shared" si="21"/>
        <v/>
      </c>
      <c r="R73" t="str">
        <f t="shared" si="22"/>
        <v/>
      </c>
      <c r="T73" t="str" cm="1">
        <f t="array" ref="T73">VLOOKUP(ROW(60:60),K$14:L$163,2)</f>
        <v/>
      </c>
      <c r="U73" t="str" cm="1">
        <f t="array" ref="U73">VLOOKUP(ROW(60:60),K$14:N$163,4)</f>
        <v/>
      </c>
      <c r="V73" t="str" cm="1">
        <f t="array" ref="V73">VLOOKUP(ROW(60:60),K$14:O$163,5)</f>
        <v/>
      </c>
      <c r="W73" t="str" cm="1">
        <f t="array" ref="W73">VLOOKUP(ROW(60:60),K$14:P$163,6)</f>
        <v/>
      </c>
      <c r="X73" t="str" cm="1">
        <f t="array" ref="X73">VLOOKUP(ROW(60:60),K$14:Q$163,7)</f>
        <v/>
      </c>
      <c r="Y73" t="str" cm="1">
        <f t="array" ref="Y73">VLOOKUP(ROW(60:60),K$14:R$163,8)</f>
        <v/>
      </c>
      <c r="AA73">
        <f t="shared" si="27"/>
        <v>0</v>
      </c>
      <c r="AB73">
        <f t="shared" si="24"/>
        <v>0</v>
      </c>
      <c r="AC73">
        <f t="shared" si="25"/>
        <v>0</v>
      </c>
      <c r="AD73">
        <f t="shared" si="15"/>
        <v>0</v>
      </c>
    </row>
    <row r="74" spans="1:30">
      <c r="A74">
        <v>61</v>
      </c>
      <c r="B74" t="str">
        <f>_xlfn.XLOOKUP(A74,'Order Page'!T$29:T$471,'Order Page'!D$29:D$471,"")</f>
        <v/>
      </c>
      <c r="C74" t="str">
        <f>_xlfn.XLOOKUP(A74,'Order Page'!T$29:T$471,'Order Page'!U$29:U$471,"")</f>
        <v/>
      </c>
      <c r="D74" t="str">
        <f>_xlfn.XLOOKUP(A74,'Order Page'!T$29:T$471,'Order Page'!C$29:C$471,"")</f>
        <v/>
      </c>
      <c r="E74" t="str">
        <f>_xlfn.XLOOKUP(A74,'Order Page'!T$29:T$471,'Order Page'!Q$29:Q$471,"")</f>
        <v/>
      </c>
      <c r="F74" t="str">
        <f>_xlfn.XLOOKUP(A74,'Order Page'!T$29:T$471,'Order Page'!P$29:P$471,"")</f>
        <v/>
      </c>
      <c r="G74" t="str">
        <f>_xlfn.XLOOKUP(A74,'Order Page'!T$29:T$471,'Order Page'!O$29:O$471,"")</f>
        <v/>
      </c>
      <c r="H74" t="str">
        <f>_xlfn.XLOOKUP(A74,'Order Page'!T$29:T$471,'Order Page'!R$29:R$471,"")</f>
        <v/>
      </c>
      <c r="I74" t="str">
        <f>IFERROR(RANK(F74,F$14:F$213,1)+COUNTIF(F$14:F74,F74)-1,"")</f>
        <v/>
      </c>
      <c r="K74" t="str">
        <f t="shared" si="26"/>
        <v/>
      </c>
      <c r="L74" t="str">
        <f t="shared" si="16"/>
        <v/>
      </c>
      <c r="M74" t="str">
        <f t="shared" si="17"/>
        <v/>
      </c>
      <c r="N74" t="str">
        <f t="shared" si="18"/>
        <v/>
      </c>
      <c r="O74" t="str">
        <f t="shared" si="19"/>
        <v/>
      </c>
      <c r="P74" t="str">
        <f t="shared" si="20"/>
        <v/>
      </c>
      <c r="Q74" t="str">
        <f t="shared" si="21"/>
        <v/>
      </c>
      <c r="R74" t="str">
        <f t="shared" si="22"/>
        <v/>
      </c>
      <c r="T74" t="str" cm="1">
        <f t="array" ref="T74">VLOOKUP(ROW(61:61),K$14:L$163,2)</f>
        <v/>
      </c>
      <c r="U74" t="str" cm="1">
        <f t="array" ref="U74">VLOOKUP(ROW(61:61),K$14:N$163,4)</f>
        <v/>
      </c>
      <c r="V74" t="str" cm="1">
        <f t="array" ref="V74">VLOOKUP(ROW(61:61),K$14:O$163,5)</f>
        <v/>
      </c>
      <c r="W74" t="str" cm="1">
        <f t="array" ref="W74">VLOOKUP(ROW(61:61),K$14:P$163,6)</f>
        <v/>
      </c>
      <c r="X74" t="str" cm="1">
        <f t="array" ref="X74">VLOOKUP(ROW(61:61),K$14:Q$163,7)</f>
        <v/>
      </c>
      <c r="Y74" t="str" cm="1">
        <f t="array" ref="Y74">VLOOKUP(ROW(61:61),K$14:R$163,8)</f>
        <v/>
      </c>
      <c r="AA74">
        <f t="shared" si="27"/>
        <v>0</v>
      </c>
      <c r="AB74">
        <f t="shared" si="24"/>
        <v>0</v>
      </c>
      <c r="AC74">
        <f t="shared" si="25"/>
        <v>0</v>
      </c>
      <c r="AD74">
        <f t="shared" si="15"/>
        <v>0</v>
      </c>
    </row>
    <row r="75" spans="1:30">
      <c r="A75">
        <v>62</v>
      </c>
      <c r="B75" t="str">
        <f>_xlfn.XLOOKUP(A75,'Order Page'!T$29:T$471,'Order Page'!D$29:D$471,"")</f>
        <v/>
      </c>
      <c r="C75" t="str">
        <f>_xlfn.XLOOKUP(A75,'Order Page'!T$29:T$471,'Order Page'!U$29:U$471,"")</f>
        <v/>
      </c>
      <c r="D75" t="str">
        <f>_xlfn.XLOOKUP(A75,'Order Page'!T$29:T$471,'Order Page'!C$29:C$471,"")</f>
        <v/>
      </c>
      <c r="E75" t="str">
        <f>_xlfn.XLOOKUP(A75,'Order Page'!T$29:T$471,'Order Page'!Q$29:Q$471,"")</f>
        <v/>
      </c>
      <c r="F75" t="str">
        <f>_xlfn.XLOOKUP(A75,'Order Page'!T$29:T$471,'Order Page'!P$29:P$471,"")</f>
        <v/>
      </c>
      <c r="G75" t="str">
        <f>_xlfn.XLOOKUP(A75,'Order Page'!T$29:T$471,'Order Page'!O$29:O$471,"")</f>
        <v/>
      </c>
      <c r="H75" t="str">
        <f>_xlfn.XLOOKUP(A75,'Order Page'!T$29:T$471,'Order Page'!R$29:R$471,"")</f>
        <v/>
      </c>
      <c r="I75" t="str">
        <f>IFERROR(RANK(F75,F$14:F$213,1)+COUNTIF(F$14:F75,F75)-1,"")</f>
        <v/>
      </c>
      <c r="K75" t="str">
        <f t="shared" si="26"/>
        <v/>
      </c>
      <c r="L75" t="str">
        <f t="shared" si="16"/>
        <v/>
      </c>
      <c r="M75" t="str">
        <f t="shared" si="17"/>
        <v/>
      </c>
      <c r="N75" t="str">
        <f t="shared" si="18"/>
        <v/>
      </c>
      <c r="O75" t="str">
        <f t="shared" si="19"/>
        <v/>
      </c>
      <c r="P75" t="str">
        <f t="shared" si="20"/>
        <v/>
      </c>
      <c r="Q75" t="str">
        <f t="shared" si="21"/>
        <v/>
      </c>
      <c r="R75" t="str">
        <f t="shared" si="22"/>
        <v/>
      </c>
      <c r="T75" t="str" cm="1">
        <f t="array" ref="T75">VLOOKUP(ROW(62:62),K$14:L$163,2)</f>
        <v/>
      </c>
      <c r="U75" t="str" cm="1">
        <f t="array" ref="U75">VLOOKUP(ROW(62:62),K$14:N$163,4)</f>
        <v/>
      </c>
      <c r="V75" t="str" cm="1">
        <f t="array" ref="V75">VLOOKUP(ROW(62:62),K$14:O$163,5)</f>
        <v/>
      </c>
      <c r="W75" t="str" cm="1">
        <f t="array" ref="W75">VLOOKUP(ROW(62:62),K$14:P$163,6)</f>
        <v/>
      </c>
      <c r="X75" t="str" cm="1">
        <f t="array" ref="X75">VLOOKUP(ROW(62:62),K$14:Q$163,7)</f>
        <v/>
      </c>
      <c r="Y75" t="str" cm="1">
        <f t="array" ref="Y75">VLOOKUP(ROW(62:62),K$14:R$163,8)</f>
        <v/>
      </c>
      <c r="AA75">
        <f t="shared" si="27"/>
        <v>0</v>
      </c>
      <c r="AB75">
        <f t="shared" si="24"/>
        <v>0</v>
      </c>
      <c r="AC75">
        <f t="shared" si="25"/>
        <v>0</v>
      </c>
      <c r="AD75">
        <f>IF(AA75&lt;&gt;AA76,ROUNDUP(AA75,0),0)+IF(AB75&lt;&gt;AB76,IF(AA$14+AB75&lt;ROUNDUP(AA$14,0)+ROUNDDOWN(AB75,0),ROUNDUP(AA$14,0)+ROUNDDOWN(AB75,0),ROUNDUP(AA$14,0)+ROUNDDOWN(AB75,0)+1),0)+IF(AC75&lt;&gt;AC76,ROUNDDOWN(AC75,0)+AC$12,0)</f>
        <v>0</v>
      </c>
    </row>
    <row r="76" spans="1:30">
      <c r="A76">
        <v>63</v>
      </c>
      <c r="B76" t="str">
        <f>_xlfn.XLOOKUP(A76,'Order Page'!T$29:T$471,'Order Page'!D$29:D$471,"")</f>
        <v/>
      </c>
      <c r="C76" t="str">
        <f>_xlfn.XLOOKUP(A76,'Order Page'!T$29:T$471,'Order Page'!U$29:U$471,"")</f>
        <v/>
      </c>
      <c r="D76" t="str">
        <f>_xlfn.XLOOKUP(A76,'Order Page'!T$29:T$471,'Order Page'!C$29:C$471,"")</f>
        <v/>
      </c>
      <c r="E76" t="str">
        <f>_xlfn.XLOOKUP(A76,'Order Page'!T$29:T$471,'Order Page'!Q$29:Q$471,"")</f>
        <v/>
      </c>
      <c r="F76" t="str">
        <f>_xlfn.XLOOKUP(A76,'Order Page'!T$29:T$471,'Order Page'!P$29:P$471,"")</f>
        <v/>
      </c>
      <c r="G76" t="str">
        <f>_xlfn.XLOOKUP(A76,'Order Page'!T$29:T$471,'Order Page'!O$29:O$471,"")</f>
        <v/>
      </c>
      <c r="H76" t="str">
        <f>_xlfn.XLOOKUP(A76,'Order Page'!T$29:T$471,'Order Page'!R$29:R$471,"")</f>
        <v/>
      </c>
      <c r="I76" t="str">
        <f>IFERROR(RANK(F76,F$14:F$213,1)+COUNTIF(F$14:F76,F76)-1,"")</f>
        <v/>
      </c>
      <c r="K76" t="str">
        <f t="shared" si="26"/>
        <v/>
      </c>
      <c r="L76" t="str">
        <f t="shared" si="16"/>
        <v/>
      </c>
      <c r="M76" t="str">
        <f t="shared" si="17"/>
        <v/>
      </c>
      <c r="N76" t="str">
        <f t="shared" si="18"/>
        <v/>
      </c>
      <c r="O76" t="str">
        <f t="shared" si="19"/>
        <v/>
      </c>
      <c r="P76" t="str">
        <f t="shared" si="20"/>
        <v/>
      </c>
      <c r="Q76" t="str">
        <f t="shared" si="21"/>
        <v/>
      </c>
      <c r="R76" t="str">
        <f t="shared" si="22"/>
        <v/>
      </c>
      <c r="T76" t="str" cm="1">
        <f t="array" ref="T76">VLOOKUP(ROW(63:63),K$14:L$163,2)</f>
        <v/>
      </c>
      <c r="U76" t="str" cm="1">
        <f t="array" ref="U76">VLOOKUP(ROW(63:63),K$14:N$163,4)</f>
        <v/>
      </c>
      <c r="V76" t="str" cm="1">
        <f t="array" ref="V76">VLOOKUP(ROW(63:63),K$14:O$163,5)</f>
        <v/>
      </c>
      <c r="W76" t="str" cm="1">
        <f t="array" ref="W76">VLOOKUP(ROW(63:63),K$14:P$163,6)</f>
        <v/>
      </c>
      <c r="X76" t="str" cm="1">
        <f t="array" ref="X76">VLOOKUP(ROW(63:63),K$14:Q$163,7)</f>
        <v/>
      </c>
      <c r="Y76" t="str" cm="1">
        <f t="array" ref="Y76">VLOOKUP(ROW(63:63),K$14:R$163,8)</f>
        <v/>
      </c>
      <c r="AA76">
        <f t="shared" si="27"/>
        <v>0</v>
      </c>
      <c r="AB76">
        <f t="shared" si="24"/>
        <v>0</v>
      </c>
      <c r="AC76">
        <f t="shared" si="25"/>
        <v>0</v>
      </c>
      <c r="AD76">
        <f t="shared" ref="AD76:AD139" si="28">IF(AA76&lt;&gt;AA77,ROUNDUP(AA76,0),0)+IF(AB76&lt;&gt;AB77,IF(AA$14+AB76&lt;ROUNDUP(AA$14,0)+ROUNDDOWN(AB76,0),ROUNDUP(AA$14,0)+ROUNDDOWN(AB76,0),ROUNDUP(AA$14,0)+ROUNDDOWN(AB76,0)+1),0)+IF(AC76&lt;&gt;AC77,ROUNDDOWN(AC76,0)+AC$12,0)</f>
        <v>0</v>
      </c>
    </row>
    <row r="77" spans="1:30">
      <c r="A77">
        <v>64</v>
      </c>
      <c r="B77" t="str">
        <f>_xlfn.XLOOKUP(A77,'Order Page'!T$29:T$471,'Order Page'!D$29:D$471,"")</f>
        <v/>
      </c>
      <c r="C77" t="str">
        <f>_xlfn.XLOOKUP(A77,'Order Page'!T$29:T$471,'Order Page'!U$29:U$471,"")</f>
        <v/>
      </c>
      <c r="D77" t="str">
        <f>_xlfn.XLOOKUP(A77,'Order Page'!T$29:T$471,'Order Page'!C$29:C$471,"")</f>
        <v/>
      </c>
      <c r="E77" t="str">
        <f>_xlfn.XLOOKUP(A77,'Order Page'!T$29:T$471,'Order Page'!Q$29:Q$471,"")</f>
        <v/>
      </c>
      <c r="F77" t="str">
        <f>_xlfn.XLOOKUP(A77,'Order Page'!T$29:T$471,'Order Page'!P$29:P$471,"")</f>
        <v/>
      </c>
      <c r="G77" t="str">
        <f>_xlfn.XLOOKUP(A77,'Order Page'!T$29:T$471,'Order Page'!O$29:O$471,"")</f>
        <v/>
      </c>
      <c r="H77" t="str">
        <f>_xlfn.XLOOKUP(A77,'Order Page'!T$29:T$471,'Order Page'!R$29:R$471,"")</f>
        <v/>
      </c>
      <c r="I77" t="str">
        <f>IFERROR(RANK(F77,F$14:F$213,1)+COUNTIF(F$14:F77,F77)-1,"")</f>
        <v/>
      </c>
      <c r="K77" t="str">
        <f t="shared" si="26"/>
        <v/>
      </c>
      <c r="L77" t="str">
        <f t="shared" si="16"/>
        <v/>
      </c>
      <c r="M77" t="str">
        <f t="shared" si="17"/>
        <v/>
      </c>
      <c r="N77" t="str">
        <f t="shared" si="18"/>
        <v/>
      </c>
      <c r="O77" t="str">
        <f t="shared" si="19"/>
        <v/>
      </c>
      <c r="P77" t="str">
        <f t="shared" si="20"/>
        <v/>
      </c>
      <c r="Q77" t="str">
        <f t="shared" si="21"/>
        <v/>
      </c>
      <c r="R77" t="str">
        <f t="shared" si="22"/>
        <v/>
      </c>
      <c r="T77" t="str" cm="1">
        <f t="array" ref="T77">VLOOKUP(ROW(64:64),K$14:L$163,2)</f>
        <v/>
      </c>
      <c r="U77" t="str" cm="1">
        <f t="array" ref="U77">VLOOKUP(ROW(64:64),K$14:N$163,4)</f>
        <v/>
      </c>
      <c r="V77" t="str" cm="1">
        <f t="array" ref="V77">VLOOKUP(ROW(64:64),K$14:O$163,5)</f>
        <v/>
      </c>
      <c r="W77" t="str" cm="1">
        <f t="array" ref="W77">VLOOKUP(ROW(64:64),K$14:P$163,6)</f>
        <v/>
      </c>
      <c r="X77" t="str" cm="1">
        <f t="array" ref="X77">VLOOKUP(ROW(64:64),K$14:Q$163,7)</f>
        <v/>
      </c>
      <c r="Y77" t="str" cm="1">
        <f t="array" ref="Y77">VLOOKUP(ROW(64:64),K$14:R$163,8)</f>
        <v/>
      </c>
      <c r="AA77">
        <f t="shared" si="27"/>
        <v>0</v>
      </c>
      <c r="AB77">
        <f t="shared" si="24"/>
        <v>0</v>
      </c>
      <c r="AC77">
        <f t="shared" si="25"/>
        <v>0</v>
      </c>
      <c r="AD77">
        <f t="shared" si="28"/>
        <v>0</v>
      </c>
    </row>
    <row r="78" spans="1:30">
      <c r="A78">
        <v>65</v>
      </c>
      <c r="B78" t="str">
        <f>_xlfn.XLOOKUP(A78,'Order Page'!T$29:T$471,'Order Page'!D$29:D$471,"")</f>
        <v/>
      </c>
      <c r="C78" t="str">
        <f>_xlfn.XLOOKUP(A78,'Order Page'!T$29:T$471,'Order Page'!U$29:U$471,"")</f>
        <v/>
      </c>
      <c r="D78" t="str">
        <f>_xlfn.XLOOKUP(A78,'Order Page'!T$29:T$471,'Order Page'!C$29:C$471,"")</f>
        <v/>
      </c>
      <c r="E78" t="str">
        <f>_xlfn.XLOOKUP(A78,'Order Page'!T$29:T$471,'Order Page'!Q$29:Q$471,"")</f>
        <v/>
      </c>
      <c r="F78" t="str">
        <f>_xlfn.XLOOKUP(A78,'Order Page'!T$29:T$471,'Order Page'!P$29:P$471,"")</f>
        <v/>
      </c>
      <c r="G78" t="str">
        <f>_xlfn.XLOOKUP(A78,'Order Page'!T$29:T$471,'Order Page'!O$29:O$471,"")</f>
        <v/>
      </c>
      <c r="H78" t="str">
        <f>_xlfn.XLOOKUP(A78,'Order Page'!T$29:T$471,'Order Page'!R$29:R$471,"")</f>
        <v/>
      </c>
      <c r="I78" t="str">
        <f>IFERROR(RANK(F78,F$14:F$213,1)+COUNTIF(F$14:F78,F78)-1,"")</f>
        <v/>
      </c>
      <c r="K78" t="str">
        <f t="shared" si="26"/>
        <v/>
      </c>
      <c r="L78" t="str">
        <f t="shared" si="16"/>
        <v/>
      </c>
      <c r="M78" t="str">
        <f t="shared" si="17"/>
        <v/>
      </c>
      <c r="N78" t="str">
        <f t="shared" si="18"/>
        <v/>
      </c>
      <c r="O78" t="str">
        <f t="shared" si="19"/>
        <v/>
      </c>
      <c r="P78" t="str">
        <f t="shared" si="20"/>
        <v/>
      </c>
      <c r="Q78" t="str">
        <f t="shared" si="21"/>
        <v/>
      </c>
      <c r="R78" t="str">
        <f t="shared" si="22"/>
        <v/>
      </c>
      <c r="T78" t="str" cm="1">
        <f t="array" ref="T78">VLOOKUP(ROW(65:65),K$14:L$163,2)</f>
        <v/>
      </c>
      <c r="U78" t="str" cm="1">
        <f t="array" ref="U78">VLOOKUP(ROW(65:65),K$14:N$163,4)</f>
        <v/>
      </c>
      <c r="V78" t="str" cm="1">
        <f t="array" ref="V78">VLOOKUP(ROW(65:65),K$14:O$163,5)</f>
        <v/>
      </c>
      <c r="W78" t="str" cm="1">
        <f t="array" ref="W78">VLOOKUP(ROW(65:65),K$14:P$163,6)</f>
        <v/>
      </c>
      <c r="X78" t="str" cm="1">
        <f t="array" ref="X78">VLOOKUP(ROW(65:65),K$14:Q$163,7)</f>
        <v/>
      </c>
      <c r="Y78" t="str" cm="1">
        <f t="array" ref="Y78">VLOOKUP(ROW(65:65),K$14:R$163,8)</f>
        <v/>
      </c>
      <c r="AA78">
        <f t="shared" si="27"/>
        <v>0</v>
      </c>
      <c r="AB78">
        <f t="shared" si="24"/>
        <v>0</v>
      </c>
      <c r="AC78">
        <f t="shared" si="25"/>
        <v>0</v>
      </c>
      <c r="AD78">
        <f t="shared" si="28"/>
        <v>0</v>
      </c>
    </row>
    <row r="79" spans="1:30">
      <c r="A79">
        <v>66</v>
      </c>
      <c r="B79" t="str">
        <f>_xlfn.XLOOKUP(A79,'Order Page'!T$29:T$471,'Order Page'!D$29:D$471,"")</f>
        <v/>
      </c>
      <c r="C79" t="str">
        <f>_xlfn.XLOOKUP(A79,'Order Page'!T$29:T$471,'Order Page'!U$29:U$471,"")</f>
        <v/>
      </c>
      <c r="D79" t="str">
        <f>_xlfn.XLOOKUP(A79,'Order Page'!T$29:T$471,'Order Page'!C$29:C$471,"")</f>
        <v/>
      </c>
      <c r="E79" t="str">
        <f>_xlfn.XLOOKUP(A79,'Order Page'!T$29:T$471,'Order Page'!Q$29:Q$471,"")</f>
        <v/>
      </c>
      <c r="F79" t="str">
        <f>_xlfn.XLOOKUP(A79,'Order Page'!T$29:T$471,'Order Page'!P$29:P$471,"")</f>
        <v/>
      </c>
      <c r="G79" t="str">
        <f>_xlfn.XLOOKUP(A79,'Order Page'!T$29:T$471,'Order Page'!O$29:O$471,"")</f>
        <v/>
      </c>
      <c r="H79" t="str">
        <f>_xlfn.XLOOKUP(A79,'Order Page'!T$29:T$471,'Order Page'!R$29:R$471,"")</f>
        <v/>
      </c>
      <c r="I79" t="str">
        <f>IFERROR(RANK(F79,F$14:F$213,1)+COUNTIF(F$14:F79,F79)-1,"")</f>
        <v/>
      </c>
      <c r="K79" t="str">
        <f t="shared" si="26"/>
        <v/>
      </c>
      <c r="L79" t="str">
        <f t="shared" ref="L79:L142" si="29">_xlfn.XLOOKUP($A79,$I$14:$I$213,B$14:B$213,"")</f>
        <v/>
      </c>
      <c r="M79" t="str">
        <f t="shared" ref="M79:M142" si="30">_xlfn.XLOOKUP($A79,$I$14:$I$213,C$14:C$213,"")</f>
        <v/>
      </c>
      <c r="N79" t="str">
        <f t="shared" ref="N79:N142" si="31">_xlfn.XLOOKUP($A79,$I$14:$I$213,D$14:D$213,"")</f>
        <v/>
      </c>
      <c r="O79" t="str">
        <f t="shared" ref="O79:O142" si="32">_xlfn.XLOOKUP($A79,$I$14:$I$213,E$14:E$213,"")</f>
        <v/>
      </c>
      <c r="P79" t="str">
        <f t="shared" ref="P79:P142" si="33">_xlfn.XLOOKUP($A79,$I$14:$I$213,F$14:F$213,"")</f>
        <v/>
      </c>
      <c r="Q79" t="str">
        <f t="shared" ref="Q79:Q142" si="34">_xlfn.XLOOKUP($A79,$I$14:$I$213,G$14:G$213,"")</f>
        <v/>
      </c>
      <c r="R79" t="str">
        <f t="shared" ref="R79:R142" si="35">_xlfn.XLOOKUP($A79,$I$14:$I$213,H$14:H$213,"")</f>
        <v/>
      </c>
      <c r="T79" t="str" cm="1">
        <f t="array" ref="T79">VLOOKUP(ROW(66:66),K$14:L$163,2)</f>
        <v/>
      </c>
      <c r="U79" t="str" cm="1">
        <f t="array" ref="U79">VLOOKUP(ROW(66:66),K$14:N$163,4)</f>
        <v/>
      </c>
      <c r="V79" t="str" cm="1">
        <f t="array" ref="V79">VLOOKUP(ROW(66:66),K$14:O$163,5)</f>
        <v/>
      </c>
      <c r="W79" t="str" cm="1">
        <f t="array" ref="W79">VLOOKUP(ROW(66:66),K$14:P$163,6)</f>
        <v/>
      </c>
      <c r="X79" t="str" cm="1">
        <f t="array" ref="X79">VLOOKUP(ROW(66:66),K$14:Q$163,7)</f>
        <v/>
      </c>
      <c r="Y79" t="str" cm="1">
        <f t="array" ref="Y79">VLOOKUP(ROW(66:66),K$14:R$163,8)</f>
        <v/>
      </c>
      <c r="AA79">
        <f t="shared" si="27"/>
        <v>0</v>
      </c>
      <c r="AB79">
        <f t="shared" ref="AB79:AB142" si="36">IF(OR(V79="1L Waterlilies",V79="1L Deep Water Plants"),X79,0)+MAX(AB80:AB226)</f>
        <v>0</v>
      </c>
      <c r="AC79">
        <f t="shared" ref="AC79:AC142" si="37">IF(V79="8L Planted Contours",X79,0)+MAX(AC80:AC226)</f>
        <v>0</v>
      </c>
      <c r="AD79">
        <f t="shared" si="28"/>
        <v>0</v>
      </c>
    </row>
    <row r="80" spans="1:30">
      <c r="A80">
        <v>67</v>
      </c>
      <c r="B80" t="str">
        <f>_xlfn.XLOOKUP(A80,'Order Page'!T$29:T$471,'Order Page'!D$29:D$471,"")</f>
        <v/>
      </c>
      <c r="C80" t="str">
        <f>_xlfn.XLOOKUP(A80,'Order Page'!T$29:T$471,'Order Page'!U$29:U$471,"")</f>
        <v/>
      </c>
      <c r="D80" t="str">
        <f>_xlfn.XLOOKUP(A80,'Order Page'!T$29:T$471,'Order Page'!C$29:C$471,"")</f>
        <v/>
      </c>
      <c r="E80" t="str">
        <f>_xlfn.XLOOKUP(A80,'Order Page'!T$29:T$471,'Order Page'!Q$29:Q$471,"")</f>
        <v/>
      </c>
      <c r="F80" t="str">
        <f>_xlfn.XLOOKUP(A80,'Order Page'!T$29:T$471,'Order Page'!P$29:P$471,"")</f>
        <v/>
      </c>
      <c r="G80" t="str">
        <f>_xlfn.XLOOKUP(A80,'Order Page'!T$29:T$471,'Order Page'!O$29:O$471,"")</f>
        <v/>
      </c>
      <c r="H80" t="str">
        <f>_xlfn.XLOOKUP(A80,'Order Page'!T$29:T$471,'Order Page'!R$29:R$471,"")</f>
        <v/>
      </c>
      <c r="I80" t="str">
        <f>IFERROR(RANK(F80,F$14:F$213,1)+COUNTIF(F$14:F80,F80)-1,"")</f>
        <v/>
      </c>
      <c r="K80" t="str">
        <f t="shared" ref="K80:K143" si="38">IFERROR(K79+M79,"")</f>
        <v/>
      </c>
      <c r="L80" t="str">
        <f t="shared" si="29"/>
        <v/>
      </c>
      <c r="M80" t="str">
        <f t="shared" si="30"/>
        <v/>
      </c>
      <c r="N80" t="str">
        <f t="shared" si="31"/>
        <v/>
      </c>
      <c r="O80" t="str">
        <f t="shared" si="32"/>
        <v/>
      </c>
      <c r="P80" t="str">
        <f t="shared" si="33"/>
        <v/>
      </c>
      <c r="Q80" t="str">
        <f t="shared" si="34"/>
        <v/>
      </c>
      <c r="R80" t="str">
        <f t="shared" si="35"/>
        <v/>
      </c>
      <c r="T80" t="str" cm="1">
        <f t="array" ref="T80">VLOOKUP(ROW(67:67),K$14:L$163,2)</f>
        <v/>
      </c>
      <c r="U80" t="str" cm="1">
        <f t="array" ref="U80">VLOOKUP(ROW(67:67),K$14:N$163,4)</f>
        <v/>
      </c>
      <c r="V80" t="str" cm="1">
        <f t="array" ref="V80">VLOOKUP(ROW(67:67),K$14:O$163,5)</f>
        <v/>
      </c>
      <c r="W80" t="str" cm="1">
        <f t="array" ref="W80">VLOOKUP(ROW(67:67),K$14:P$163,6)</f>
        <v/>
      </c>
      <c r="X80" t="str" cm="1">
        <f t="array" ref="X80">VLOOKUP(ROW(67:67),K$14:Q$163,7)</f>
        <v/>
      </c>
      <c r="Y80" t="str" cm="1">
        <f t="array" ref="Y80">VLOOKUP(ROW(67:67),K$14:R$163,8)</f>
        <v/>
      </c>
      <c r="AA80">
        <f t="shared" si="27"/>
        <v>0</v>
      </c>
      <c r="AB80">
        <f t="shared" si="36"/>
        <v>0</v>
      </c>
      <c r="AC80">
        <f t="shared" si="37"/>
        <v>0</v>
      </c>
      <c r="AD80">
        <f t="shared" si="28"/>
        <v>0</v>
      </c>
    </row>
    <row r="81" spans="1:30">
      <c r="A81">
        <v>68</v>
      </c>
      <c r="B81" t="str">
        <f>_xlfn.XLOOKUP(A81,'Order Page'!T$29:T$471,'Order Page'!D$29:D$471,"")</f>
        <v/>
      </c>
      <c r="C81" t="str">
        <f>_xlfn.XLOOKUP(A81,'Order Page'!T$29:T$471,'Order Page'!U$29:U$471,"")</f>
        <v/>
      </c>
      <c r="D81" t="str">
        <f>_xlfn.XLOOKUP(A81,'Order Page'!T$29:T$471,'Order Page'!C$29:C$471,"")</f>
        <v/>
      </c>
      <c r="E81" t="str">
        <f>_xlfn.XLOOKUP(A81,'Order Page'!T$29:T$471,'Order Page'!Q$29:Q$471,"")</f>
        <v/>
      </c>
      <c r="F81" t="str">
        <f>_xlfn.XLOOKUP(A81,'Order Page'!T$29:T$471,'Order Page'!P$29:P$471,"")</f>
        <v/>
      </c>
      <c r="G81" t="str">
        <f>_xlfn.XLOOKUP(A81,'Order Page'!T$29:T$471,'Order Page'!O$29:O$471,"")</f>
        <v/>
      </c>
      <c r="H81" t="str">
        <f>_xlfn.XLOOKUP(A81,'Order Page'!T$29:T$471,'Order Page'!R$29:R$471,"")</f>
        <v/>
      </c>
      <c r="I81" t="str">
        <f>IFERROR(RANK(F81,F$14:F$213,1)+COUNTIF(F$14:F81,F81)-1,"")</f>
        <v/>
      </c>
      <c r="K81" t="str">
        <f t="shared" si="38"/>
        <v/>
      </c>
      <c r="L81" t="str">
        <f t="shared" si="29"/>
        <v/>
      </c>
      <c r="M81" t="str">
        <f t="shared" si="30"/>
        <v/>
      </c>
      <c r="N81" t="str">
        <f t="shared" si="31"/>
        <v/>
      </c>
      <c r="O81" t="str">
        <f t="shared" si="32"/>
        <v/>
      </c>
      <c r="P81" t="str">
        <f t="shared" si="33"/>
        <v/>
      </c>
      <c r="Q81" t="str">
        <f t="shared" si="34"/>
        <v/>
      </c>
      <c r="R81" t="str">
        <f t="shared" si="35"/>
        <v/>
      </c>
      <c r="T81" t="str" cm="1">
        <f t="array" ref="T81">VLOOKUP(ROW(68:68),K$14:L$163,2)</f>
        <v/>
      </c>
      <c r="U81" t="str" cm="1">
        <f t="array" ref="U81">VLOOKUP(ROW(68:68),K$14:N$163,4)</f>
        <v/>
      </c>
      <c r="V81" t="str" cm="1">
        <f t="array" ref="V81">VLOOKUP(ROW(68:68),K$14:O$163,5)</f>
        <v/>
      </c>
      <c r="W81" t="str" cm="1">
        <f t="array" ref="W81">VLOOKUP(ROW(68:68),K$14:P$163,6)</f>
        <v/>
      </c>
      <c r="X81" t="str" cm="1">
        <f t="array" ref="X81">VLOOKUP(ROW(68:68),K$14:Q$163,7)</f>
        <v/>
      </c>
      <c r="Y81" t="str" cm="1">
        <f t="array" ref="Y81">VLOOKUP(ROW(68:68),K$14:R$163,8)</f>
        <v/>
      </c>
      <c r="AA81">
        <f t="shared" si="27"/>
        <v>0</v>
      </c>
      <c r="AB81">
        <f t="shared" si="36"/>
        <v>0</v>
      </c>
      <c r="AC81">
        <f t="shared" si="37"/>
        <v>0</v>
      </c>
      <c r="AD81">
        <f t="shared" si="28"/>
        <v>0</v>
      </c>
    </row>
    <row r="82" spans="1:30">
      <c r="A82">
        <v>69</v>
      </c>
      <c r="B82" t="str">
        <f>_xlfn.XLOOKUP(A82,'Order Page'!T$29:T$471,'Order Page'!D$29:D$471,"")</f>
        <v/>
      </c>
      <c r="C82" t="str">
        <f>_xlfn.XLOOKUP(A82,'Order Page'!T$29:T$471,'Order Page'!U$29:U$471,"")</f>
        <v/>
      </c>
      <c r="D82" t="str">
        <f>_xlfn.XLOOKUP(A82,'Order Page'!T$29:T$471,'Order Page'!C$29:C$471,"")</f>
        <v/>
      </c>
      <c r="E82" t="str">
        <f>_xlfn.XLOOKUP(A82,'Order Page'!T$29:T$471,'Order Page'!Q$29:Q$471,"")</f>
        <v/>
      </c>
      <c r="F82" t="str">
        <f>_xlfn.XLOOKUP(A82,'Order Page'!T$29:T$471,'Order Page'!P$29:P$471,"")</f>
        <v/>
      </c>
      <c r="G82" t="str">
        <f>_xlfn.XLOOKUP(A82,'Order Page'!T$29:T$471,'Order Page'!O$29:O$471,"")</f>
        <v/>
      </c>
      <c r="H82" t="str">
        <f>_xlfn.XLOOKUP(A82,'Order Page'!T$29:T$471,'Order Page'!R$29:R$471,"")</f>
        <v/>
      </c>
      <c r="I82" t="str">
        <f>IFERROR(RANK(F82,F$14:F$213,1)+COUNTIF(F$14:F82,F82)-1,"")</f>
        <v/>
      </c>
      <c r="K82" t="str">
        <f t="shared" si="38"/>
        <v/>
      </c>
      <c r="L82" t="str">
        <f t="shared" si="29"/>
        <v/>
      </c>
      <c r="M82" t="str">
        <f t="shared" si="30"/>
        <v/>
      </c>
      <c r="N82" t="str">
        <f t="shared" si="31"/>
        <v/>
      </c>
      <c r="O82" t="str">
        <f t="shared" si="32"/>
        <v/>
      </c>
      <c r="P82" t="str">
        <f t="shared" si="33"/>
        <v/>
      </c>
      <c r="Q82" t="str">
        <f t="shared" si="34"/>
        <v/>
      </c>
      <c r="R82" t="str">
        <f t="shared" si="35"/>
        <v/>
      </c>
      <c r="T82" t="str" cm="1">
        <f t="array" ref="T82">VLOOKUP(ROW(69:69),K$14:L$163,2)</f>
        <v/>
      </c>
      <c r="U82" t="str" cm="1">
        <f t="array" ref="U82">VLOOKUP(ROW(69:69),K$14:N$163,4)</f>
        <v/>
      </c>
      <c r="V82" t="str" cm="1">
        <f t="array" ref="V82">VLOOKUP(ROW(69:69),K$14:O$163,5)</f>
        <v/>
      </c>
      <c r="W82" t="str" cm="1">
        <f t="array" ref="W82">VLOOKUP(ROW(69:69),K$14:P$163,6)</f>
        <v/>
      </c>
      <c r="X82" t="str" cm="1">
        <f t="array" ref="X82">VLOOKUP(ROW(69:69),K$14:Q$163,7)</f>
        <v/>
      </c>
      <c r="Y82" t="str" cm="1">
        <f t="array" ref="Y82">VLOOKUP(ROW(69:69),K$14:R$163,8)</f>
        <v/>
      </c>
      <c r="AA82">
        <f t="shared" si="27"/>
        <v>0</v>
      </c>
      <c r="AB82">
        <f t="shared" si="36"/>
        <v>0</v>
      </c>
      <c r="AC82">
        <f t="shared" si="37"/>
        <v>0</v>
      </c>
      <c r="AD82">
        <f t="shared" si="28"/>
        <v>0</v>
      </c>
    </row>
    <row r="83" spans="1:30">
      <c r="A83">
        <v>70</v>
      </c>
      <c r="B83" t="str">
        <f>_xlfn.XLOOKUP(A83,'Order Page'!T$29:T$471,'Order Page'!D$29:D$471,"")</f>
        <v/>
      </c>
      <c r="C83" t="str">
        <f>_xlfn.XLOOKUP(A83,'Order Page'!T$29:T$471,'Order Page'!U$29:U$471,"")</f>
        <v/>
      </c>
      <c r="D83" t="str">
        <f>_xlfn.XLOOKUP(A83,'Order Page'!T$29:T$471,'Order Page'!C$29:C$471,"")</f>
        <v/>
      </c>
      <c r="E83" t="str">
        <f>_xlfn.XLOOKUP(A83,'Order Page'!T$29:T$471,'Order Page'!Q$29:Q$471,"")</f>
        <v/>
      </c>
      <c r="F83" t="str">
        <f>_xlfn.XLOOKUP(A83,'Order Page'!T$29:T$471,'Order Page'!P$29:P$471,"")</f>
        <v/>
      </c>
      <c r="G83" t="str">
        <f>_xlfn.XLOOKUP(A83,'Order Page'!T$29:T$471,'Order Page'!O$29:O$471,"")</f>
        <v/>
      </c>
      <c r="H83" t="str">
        <f>_xlfn.XLOOKUP(A83,'Order Page'!T$29:T$471,'Order Page'!R$29:R$471,"")</f>
        <v/>
      </c>
      <c r="I83" t="str">
        <f>IFERROR(RANK(F83,F$14:F$213,1)+COUNTIF(F$14:F83,F83)-1,"")</f>
        <v/>
      </c>
      <c r="K83" t="str">
        <f t="shared" si="38"/>
        <v/>
      </c>
      <c r="L83" t="str">
        <f t="shared" si="29"/>
        <v/>
      </c>
      <c r="M83" t="str">
        <f t="shared" si="30"/>
        <v/>
      </c>
      <c r="N83" t="str">
        <f t="shared" si="31"/>
        <v/>
      </c>
      <c r="O83" t="str">
        <f t="shared" si="32"/>
        <v/>
      </c>
      <c r="P83" t="str">
        <f t="shared" si="33"/>
        <v/>
      </c>
      <c r="Q83" t="str">
        <f t="shared" si="34"/>
        <v/>
      </c>
      <c r="R83" t="str">
        <f t="shared" si="35"/>
        <v/>
      </c>
      <c r="T83" t="str" cm="1">
        <f t="array" ref="T83">VLOOKUP(ROW(70:70),K$14:L$163,2)</f>
        <v/>
      </c>
      <c r="U83" t="str" cm="1">
        <f t="array" ref="U83">VLOOKUP(ROW(70:70),K$14:N$163,4)</f>
        <v/>
      </c>
      <c r="V83" t="str" cm="1">
        <f t="array" ref="V83">VLOOKUP(ROW(70:70),K$14:O$163,5)</f>
        <v/>
      </c>
      <c r="W83" t="str" cm="1">
        <f t="array" ref="W83">VLOOKUP(ROW(70:70),K$14:P$163,6)</f>
        <v/>
      </c>
      <c r="X83" t="str" cm="1">
        <f t="array" ref="X83">VLOOKUP(ROW(70:70),K$14:Q$163,7)</f>
        <v/>
      </c>
      <c r="Y83" t="str" cm="1">
        <f t="array" ref="Y83">VLOOKUP(ROW(70:70),K$14:R$163,8)</f>
        <v/>
      </c>
      <c r="AA83">
        <f t="shared" si="27"/>
        <v>0</v>
      </c>
      <c r="AB83">
        <f t="shared" si="36"/>
        <v>0</v>
      </c>
      <c r="AC83">
        <f t="shared" si="37"/>
        <v>0</v>
      </c>
      <c r="AD83">
        <f t="shared" si="28"/>
        <v>0</v>
      </c>
    </row>
    <row r="84" spans="1:30">
      <c r="A84">
        <v>71</v>
      </c>
      <c r="B84" t="str">
        <f>_xlfn.XLOOKUP(A84,'Order Page'!T$29:T$471,'Order Page'!D$29:D$471,"")</f>
        <v/>
      </c>
      <c r="C84" t="str">
        <f>_xlfn.XLOOKUP(A84,'Order Page'!T$29:T$471,'Order Page'!U$29:U$471,"")</f>
        <v/>
      </c>
      <c r="D84" t="str">
        <f>_xlfn.XLOOKUP(A84,'Order Page'!T$29:T$471,'Order Page'!C$29:C$471,"")</f>
        <v/>
      </c>
      <c r="E84" t="str">
        <f>_xlfn.XLOOKUP(A84,'Order Page'!T$29:T$471,'Order Page'!Q$29:Q$471,"")</f>
        <v/>
      </c>
      <c r="F84" t="str">
        <f>_xlfn.XLOOKUP(A84,'Order Page'!T$29:T$471,'Order Page'!P$29:P$471,"")</f>
        <v/>
      </c>
      <c r="G84" t="str">
        <f>_xlfn.XLOOKUP(A84,'Order Page'!T$29:T$471,'Order Page'!O$29:O$471,"")</f>
        <v/>
      </c>
      <c r="H84" t="str">
        <f>_xlfn.XLOOKUP(A84,'Order Page'!T$29:T$471,'Order Page'!R$29:R$471,"")</f>
        <v/>
      </c>
      <c r="I84" t="str">
        <f>IFERROR(RANK(F84,F$14:F$213,1)+COUNTIF(F$14:F84,F84)-1,"")</f>
        <v/>
      </c>
      <c r="K84" t="str">
        <f t="shared" si="38"/>
        <v/>
      </c>
      <c r="L84" t="str">
        <f t="shared" si="29"/>
        <v/>
      </c>
      <c r="M84" t="str">
        <f t="shared" si="30"/>
        <v/>
      </c>
      <c r="N84" t="str">
        <f t="shared" si="31"/>
        <v/>
      </c>
      <c r="O84" t="str">
        <f t="shared" si="32"/>
        <v/>
      </c>
      <c r="P84" t="str">
        <f t="shared" si="33"/>
        <v/>
      </c>
      <c r="Q84" t="str">
        <f t="shared" si="34"/>
        <v/>
      </c>
      <c r="R84" t="str">
        <f t="shared" si="35"/>
        <v/>
      </c>
      <c r="T84" t="str" cm="1">
        <f t="array" ref="T84">VLOOKUP(ROW(71:71),K$14:L$163,2)</f>
        <v/>
      </c>
      <c r="U84" t="str" cm="1">
        <f t="array" ref="U84">VLOOKUP(ROW(71:71),K$14:N$163,4)</f>
        <v/>
      </c>
      <c r="V84" t="str" cm="1">
        <f t="array" ref="V84">VLOOKUP(ROW(71:71),K$14:O$163,5)</f>
        <v/>
      </c>
      <c r="W84" t="str" cm="1">
        <f t="array" ref="W84">VLOOKUP(ROW(71:71),K$14:P$163,6)</f>
        <v/>
      </c>
      <c r="X84" t="str" cm="1">
        <f t="array" ref="X84">VLOOKUP(ROW(71:71),K$14:Q$163,7)</f>
        <v/>
      </c>
      <c r="Y84" t="str" cm="1">
        <f t="array" ref="Y84">VLOOKUP(ROW(71:71),K$14:R$163,8)</f>
        <v/>
      </c>
      <c r="AA84">
        <f t="shared" si="27"/>
        <v>0</v>
      </c>
      <c r="AB84">
        <f t="shared" si="36"/>
        <v>0</v>
      </c>
      <c r="AC84">
        <f t="shared" si="37"/>
        <v>0</v>
      </c>
      <c r="AD84">
        <f t="shared" si="28"/>
        <v>0</v>
      </c>
    </row>
    <row r="85" spans="1:30">
      <c r="A85">
        <v>72</v>
      </c>
      <c r="B85" t="str">
        <f>_xlfn.XLOOKUP(A85,'Order Page'!T$29:T$471,'Order Page'!D$29:D$471,"")</f>
        <v/>
      </c>
      <c r="C85" t="str">
        <f>_xlfn.XLOOKUP(A85,'Order Page'!T$29:T$471,'Order Page'!U$29:U$471,"")</f>
        <v/>
      </c>
      <c r="D85" t="str">
        <f>_xlfn.XLOOKUP(A85,'Order Page'!T$29:T$471,'Order Page'!C$29:C$471,"")</f>
        <v/>
      </c>
      <c r="E85" t="str">
        <f>_xlfn.XLOOKUP(A85,'Order Page'!T$29:T$471,'Order Page'!Q$29:Q$471,"")</f>
        <v/>
      </c>
      <c r="F85" t="str">
        <f>_xlfn.XLOOKUP(A85,'Order Page'!T$29:T$471,'Order Page'!P$29:P$471,"")</f>
        <v/>
      </c>
      <c r="G85" t="str">
        <f>_xlfn.XLOOKUP(A85,'Order Page'!T$29:T$471,'Order Page'!O$29:O$471,"")</f>
        <v/>
      </c>
      <c r="H85" t="str">
        <f>_xlfn.XLOOKUP(A85,'Order Page'!T$29:T$471,'Order Page'!R$29:R$471,"")</f>
        <v/>
      </c>
      <c r="I85" t="str">
        <f>IFERROR(RANK(F85,F$14:F$213,1)+COUNTIF(F$14:F85,F85)-1,"")</f>
        <v/>
      </c>
      <c r="K85" t="str">
        <f t="shared" si="38"/>
        <v/>
      </c>
      <c r="L85" t="str">
        <f t="shared" si="29"/>
        <v/>
      </c>
      <c r="M85" t="str">
        <f t="shared" si="30"/>
        <v/>
      </c>
      <c r="N85" t="str">
        <f t="shared" si="31"/>
        <v/>
      </c>
      <c r="O85" t="str">
        <f t="shared" si="32"/>
        <v/>
      </c>
      <c r="P85" t="str">
        <f t="shared" si="33"/>
        <v/>
      </c>
      <c r="Q85" t="str">
        <f t="shared" si="34"/>
        <v/>
      </c>
      <c r="R85" t="str">
        <f t="shared" si="35"/>
        <v/>
      </c>
      <c r="T85" t="str" cm="1">
        <f t="array" ref="T85">VLOOKUP(ROW(72:72),K$14:L$163,2)</f>
        <v/>
      </c>
      <c r="U85" t="str" cm="1">
        <f t="array" ref="U85">VLOOKUP(ROW(72:72),K$14:N$163,4)</f>
        <v/>
      </c>
      <c r="V85" t="str" cm="1">
        <f t="array" ref="V85">VLOOKUP(ROW(72:72),K$14:O$163,5)</f>
        <v/>
      </c>
      <c r="W85" t="str" cm="1">
        <f t="array" ref="W85">VLOOKUP(ROW(72:72),K$14:P$163,6)</f>
        <v/>
      </c>
      <c r="X85" t="str" cm="1">
        <f t="array" ref="X85">VLOOKUP(ROW(72:72),K$14:Q$163,7)</f>
        <v/>
      </c>
      <c r="Y85" t="str" cm="1">
        <f t="array" ref="Y85">VLOOKUP(ROW(72:72),K$14:R$163,8)</f>
        <v/>
      </c>
      <c r="AA85">
        <f t="shared" si="27"/>
        <v>0</v>
      </c>
      <c r="AB85">
        <f t="shared" si="36"/>
        <v>0</v>
      </c>
      <c r="AC85">
        <f t="shared" si="37"/>
        <v>0</v>
      </c>
      <c r="AD85">
        <f t="shared" si="28"/>
        <v>0</v>
      </c>
    </row>
    <row r="86" spans="1:30">
      <c r="A86">
        <v>73</v>
      </c>
      <c r="B86" t="str">
        <f>_xlfn.XLOOKUP(A86,'Order Page'!T$29:T$471,'Order Page'!D$29:D$471,"")</f>
        <v/>
      </c>
      <c r="C86" t="str">
        <f>_xlfn.XLOOKUP(A86,'Order Page'!T$29:T$471,'Order Page'!U$29:U$471,"")</f>
        <v/>
      </c>
      <c r="D86" t="str">
        <f>_xlfn.XLOOKUP(A86,'Order Page'!T$29:T$471,'Order Page'!C$29:C$471,"")</f>
        <v/>
      </c>
      <c r="E86" t="str">
        <f>_xlfn.XLOOKUP(A86,'Order Page'!T$29:T$471,'Order Page'!Q$29:Q$471,"")</f>
        <v/>
      </c>
      <c r="F86" t="str">
        <f>_xlfn.XLOOKUP(A86,'Order Page'!T$29:T$471,'Order Page'!P$29:P$471,"")</f>
        <v/>
      </c>
      <c r="G86" t="str">
        <f>_xlfn.XLOOKUP(A86,'Order Page'!T$29:T$471,'Order Page'!O$29:O$471,"")</f>
        <v/>
      </c>
      <c r="H86" t="str">
        <f>_xlfn.XLOOKUP(A86,'Order Page'!T$29:T$471,'Order Page'!R$29:R$471,"")</f>
        <v/>
      </c>
      <c r="I86" t="str">
        <f>IFERROR(RANK(F86,F$14:F$213,1)+COUNTIF(F$14:F86,F86)-1,"")</f>
        <v/>
      </c>
      <c r="K86" t="str">
        <f t="shared" si="38"/>
        <v/>
      </c>
      <c r="L86" t="str">
        <f t="shared" si="29"/>
        <v/>
      </c>
      <c r="M86" t="str">
        <f t="shared" si="30"/>
        <v/>
      </c>
      <c r="N86" t="str">
        <f t="shared" si="31"/>
        <v/>
      </c>
      <c r="O86" t="str">
        <f t="shared" si="32"/>
        <v/>
      </c>
      <c r="P86" t="str">
        <f t="shared" si="33"/>
        <v/>
      </c>
      <c r="Q86" t="str">
        <f t="shared" si="34"/>
        <v/>
      </c>
      <c r="R86" t="str">
        <f t="shared" si="35"/>
        <v/>
      </c>
      <c r="T86" t="str" cm="1">
        <f t="array" ref="T86">VLOOKUP(ROW(73:73),K$14:L$163,2)</f>
        <v/>
      </c>
      <c r="U86" t="str" cm="1">
        <f t="array" ref="U86">VLOOKUP(ROW(73:73),K$14:N$163,4)</f>
        <v/>
      </c>
      <c r="V86" t="str" cm="1">
        <f t="array" ref="V86">VLOOKUP(ROW(73:73),K$14:O$163,5)</f>
        <v/>
      </c>
      <c r="W86" t="str" cm="1">
        <f t="array" ref="W86">VLOOKUP(ROW(73:73),K$14:P$163,6)</f>
        <v/>
      </c>
      <c r="X86" t="str" cm="1">
        <f t="array" ref="X86">VLOOKUP(ROW(73:73),K$14:Q$163,7)</f>
        <v/>
      </c>
      <c r="Y86" t="str" cm="1">
        <f t="array" ref="Y86">VLOOKUP(ROW(73:73),K$14:R$163,8)</f>
        <v/>
      </c>
      <c r="AA86">
        <f t="shared" si="27"/>
        <v>0</v>
      </c>
      <c r="AB86">
        <f t="shared" si="36"/>
        <v>0</v>
      </c>
      <c r="AC86">
        <f t="shared" si="37"/>
        <v>0</v>
      </c>
      <c r="AD86">
        <f t="shared" si="28"/>
        <v>0</v>
      </c>
    </row>
    <row r="87" spans="1:30">
      <c r="A87">
        <v>74</v>
      </c>
      <c r="B87" t="str">
        <f>_xlfn.XLOOKUP(A87,'Order Page'!T$29:T$471,'Order Page'!D$29:D$471,"")</f>
        <v/>
      </c>
      <c r="C87" t="str">
        <f>_xlfn.XLOOKUP(A87,'Order Page'!T$29:T$471,'Order Page'!U$29:U$471,"")</f>
        <v/>
      </c>
      <c r="D87" t="str">
        <f>_xlfn.XLOOKUP(A87,'Order Page'!T$29:T$471,'Order Page'!C$29:C$471,"")</f>
        <v/>
      </c>
      <c r="E87" t="str">
        <f>_xlfn.XLOOKUP(A87,'Order Page'!T$29:T$471,'Order Page'!Q$29:Q$471,"")</f>
        <v/>
      </c>
      <c r="F87" t="str">
        <f>_xlfn.XLOOKUP(A87,'Order Page'!T$29:T$471,'Order Page'!P$29:P$471,"")</f>
        <v/>
      </c>
      <c r="G87" t="str">
        <f>_xlfn.XLOOKUP(A87,'Order Page'!T$29:T$471,'Order Page'!O$29:O$471,"")</f>
        <v/>
      </c>
      <c r="H87" t="str">
        <f>_xlfn.XLOOKUP(A87,'Order Page'!T$29:T$471,'Order Page'!R$29:R$471,"")</f>
        <v/>
      </c>
      <c r="I87" t="str">
        <f>IFERROR(RANK(F87,F$14:F$213,1)+COUNTIF(F$14:F87,F87)-1,"")</f>
        <v/>
      </c>
      <c r="K87" t="str">
        <f t="shared" si="38"/>
        <v/>
      </c>
      <c r="L87" t="str">
        <f t="shared" si="29"/>
        <v/>
      </c>
      <c r="M87" t="str">
        <f t="shared" si="30"/>
        <v/>
      </c>
      <c r="N87" t="str">
        <f t="shared" si="31"/>
        <v/>
      </c>
      <c r="O87" t="str">
        <f t="shared" si="32"/>
        <v/>
      </c>
      <c r="P87" t="str">
        <f t="shared" si="33"/>
        <v/>
      </c>
      <c r="Q87" t="str">
        <f t="shared" si="34"/>
        <v/>
      </c>
      <c r="R87" t="str">
        <f t="shared" si="35"/>
        <v/>
      </c>
      <c r="T87" t="str" cm="1">
        <f t="array" ref="T87">VLOOKUP(ROW(74:74),K$14:L$163,2)</f>
        <v/>
      </c>
      <c r="U87" t="str" cm="1">
        <f t="array" ref="U87">VLOOKUP(ROW(74:74),K$14:N$163,4)</f>
        <v/>
      </c>
      <c r="V87" t="str" cm="1">
        <f t="array" ref="V87">VLOOKUP(ROW(74:74),K$14:O$163,5)</f>
        <v/>
      </c>
      <c r="W87" t="str" cm="1">
        <f t="array" ref="W87">VLOOKUP(ROW(74:74),K$14:P$163,6)</f>
        <v/>
      </c>
      <c r="X87" t="str" cm="1">
        <f t="array" ref="X87">VLOOKUP(ROW(74:74),K$14:Q$163,7)</f>
        <v/>
      </c>
      <c r="Y87" t="str" cm="1">
        <f t="array" ref="Y87">VLOOKUP(ROW(74:74),K$14:R$163,8)</f>
        <v/>
      </c>
      <c r="AA87">
        <f t="shared" si="27"/>
        <v>0</v>
      </c>
      <c r="AB87">
        <f t="shared" si="36"/>
        <v>0</v>
      </c>
      <c r="AC87">
        <f t="shared" si="37"/>
        <v>0</v>
      </c>
      <c r="AD87">
        <f t="shared" si="28"/>
        <v>0</v>
      </c>
    </row>
    <row r="88" spans="1:30">
      <c r="A88">
        <v>75</v>
      </c>
      <c r="B88" t="str">
        <f>_xlfn.XLOOKUP(A88,'Order Page'!T$29:T$471,'Order Page'!D$29:D$471,"")</f>
        <v/>
      </c>
      <c r="C88" t="str">
        <f>_xlfn.XLOOKUP(A88,'Order Page'!T$29:T$471,'Order Page'!U$29:U$471,"")</f>
        <v/>
      </c>
      <c r="D88" t="str">
        <f>_xlfn.XLOOKUP(A88,'Order Page'!T$29:T$471,'Order Page'!C$29:C$471,"")</f>
        <v/>
      </c>
      <c r="E88" t="str">
        <f>_xlfn.XLOOKUP(A88,'Order Page'!T$29:T$471,'Order Page'!Q$29:Q$471,"")</f>
        <v/>
      </c>
      <c r="F88" t="str">
        <f>_xlfn.XLOOKUP(A88,'Order Page'!T$29:T$471,'Order Page'!P$29:P$471,"")</f>
        <v/>
      </c>
      <c r="G88" t="str">
        <f>_xlfn.XLOOKUP(A88,'Order Page'!T$29:T$471,'Order Page'!O$29:O$471,"")</f>
        <v/>
      </c>
      <c r="H88" t="str">
        <f>_xlfn.XLOOKUP(A88,'Order Page'!T$29:T$471,'Order Page'!R$29:R$471,"")</f>
        <v/>
      </c>
      <c r="I88" t="str">
        <f>IFERROR(RANK(F88,F$14:F$213,1)+COUNTIF(F$14:F88,F88)-1,"")</f>
        <v/>
      </c>
      <c r="K88" t="str">
        <f t="shared" si="38"/>
        <v/>
      </c>
      <c r="L88" t="str">
        <f t="shared" si="29"/>
        <v/>
      </c>
      <c r="M88" t="str">
        <f t="shared" si="30"/>
        <v/>
      </c>
      <c r="N88" t="str">
        <f t="shared" si="31"/>
        <v/>
      </c>
      <c r="O88" t="str">
        <f t="shared" si="32"/>
        <v/>
      </c>
      <c r="P88" t="str">
        <f t="shared" si="33"/>
        <v/>
      </c>
      <c r="Q88" t="str">
        <f t="shared" si="34"/>
        <v/>
      </c>
      <c r="R88" t="str">
        <f t="shared" si="35"/>
        <v/>
      </c>
      <c r="T88" t="str" cm="1">
        <f t="array" ref="T88">VLOOKUP(ROW(75:75),K$14:L$163,2)</f>
        <v/>
      </c>
      <c r="U88" t="str" cm="1">
        <f t="array" ref="U88">VLOOKUP(ROW(75:75),K$14:N$163,4)</f>
        <v/>
      </c>
      <c r="V88" t="str" cm="1">
        <f t="array" ref="V88">VLOOKUP(ROW(75:75),K$14:O$163,5)</f>
        <v/>
      </c>
      <c r="W88" t="str" cm="1">
        <f t="array" ref="W88">VLOOKUP(ROW(75:75),K$14:P$163,6)</f>
        <v/>
      </c>
      <c r="X88" t="str" cm="1">
        <f t="array" ref="X88">VLOOKUP(ROW(75:75),K$14:Q$163,7)</f>
        <v/>
      </c>
      <c r="Y88" t="str" cm="1">
        <f t="array" ref="Y88">VLOOKUP(ROW(75:75),K$14:R$163,8)</f>
        <v/>
      </c>
      <c r="AA88">
        <f t="shared" si="27"/>
        <v>0</v>
      </c>
      <c r="AB88">
        <f t="shared" si="36"/>
        <v>0</v>
      </c>
      <c r="AC88">
        <f t="shared" si="37"/>
        <v>0</v>
      </c>
      <c r="AD88">
        <f t="shared" si="28"/>
        <v>0</v>
      </c>
    </row>
    <row r="89" spans="1:30">
      <c r="A89">
        <v>76</v>
      </c>
      <c r="B89" t="str">
        <f>_xlfn.XLOOKUP(A89,'Order Page'!T$29:T$471,'Order Page'!D$29:D$471,"")</f>
        <v/>
      </c>
      <c r="C89" t="str">
        <f>_xlfn.XLOOKUP(A89,'Order Page'!T$29:T$471,'Order Page'!U$29:U$471,"")</f>
        <v/>
      </c>
      <c r="D89" t="str">
        <f>_xlfn.XLOOKUP(A89,'Order Page'!T$29:T$471,'Order Page'!C$29:C$471,"")</f>
        <v/>
      </c>
      <c r="E89" t="str">
        <f>_xlfn.XLOOKUP(A89,'Order Page'!T$29:T$471,'Order Page'!Q$29:Q$471,"")</f>
        <v/>
      </c>
      <c r="F89" t="str">
        <f>_xlfn.XLOOKUP(A89,'Order Page'!T$29:T$471,'Order Page'!P$29:P$471,"")</f>
        <v/>
      </c>
      <c r="G89" t="str">
        <f>_xlfn.XLOOKUP(A89,'Order Page'!T$29:T$471,'Order Page'!O$29:O$471,"")</f>
        <v/>
      </c>
      <c r="H89" t="str">
        <f>_xlfn.XLOOKUP(A89,'Order Page'!T$29:T$471,'Order Page'!R$29:R$471,"")</f>
        <v/>
      </c>
      <c r="I89" t="str">
        <f>IFERROR(RANK(F89,F$14:F$213,1)+COUNTIF(F$14:F89,F89)-1,"")</f>
        <v/>
      </c>
      <c r="K89" t="str">
        <f t="shared" si="38"/>
        <v/>
      </c>
      <c r="L89" t="str">
        <f t="shared" si="29"/>
        <v/>
      </c>
      <c r="M89" t="str">
        <f t="shared" si="30"/>
        <v/>
      </c>
      <c r="N89" t="str">
        <f t="shared" si="31"/>
        <v/>
      </c>
      <c r="O89" t="str">
        <f t="shared" si="32"/>
        <v/>
      </c>
      <c r="P89" t="str">
        <f t="shared" si="33"/>
        <v/>
      </c>
      <c r="Q89" t="str">
        <f t="shared" si="34"/>
        <v/>
      </c>
      <c r="R89" t="str">
        <f t="shared" si="35"/>
        <v/>
      </c>
      <c r="T89" t="str" cm="1">
        <f t="array" ref="T89">VLOOKUP(ROW(76:76),K$14:L$163,2)</f>
        <v/>
      </c>
      <c r="U89" t="str" cm="1">
        <f t="array" ref="U89">VLOOKUP(ROW(76:76),K$14:N$163,4)</f>
        <v/>
      </c>
      <c r="V89" t="str" cm="1">
        <f t="array" ref="V89">VLOOKUP(ROW(76:76),K$14:O$163,5)</f>
        <v/>
      </c>
      <c r="W89" t="str" cm="1">
        <f t="array" ref="W89">VLOOKUP(ROW(76:76),K$14:P$163,6)</f>
        <v/>
      </c>
      <c r="X89" t="str" cm="1">
        <f t="array" ref="X89">VLOOKUP(ROW(76:76),K$14:Q$163,7)</f>
        <v/>
      </c>
      <c r="Y89" t="str" cm="1">
        <f t="array" ref="Y89">VLOOKUP(ROW(76:76),K$14:R$163,8)</f>
        <v/>
      </c>
      <c r="AA89">
        <f t="shared" si="27"/>
        <v>0</v>
      </c>
      <c r="AB89">
        <f t="shared" si="36"/>
        <v>0</v>
      </c>
      <c r="AC89">
        <f t="shared" si="37"/>
        <v>0</v>
      </c>
      <c r="AD89">
        <f t="shared" si="28"/>
        <v>0</v>
      </c>
    </row>
    <row r="90" spans="1:30">
      <c r="A90">
        <v>77</v>
      </c>
      <c r="B90" t="str">
        <f>_xlfn.XLOOKUP(A90,'Order Page'!T$29:T$471,'Order Page'!D$29:D$471,"")</f>
        <v/>
      </c>
      <c r="C90" t="str">
        <f>_xlfn.XLOOKUP(A90,'Order Page'!T$29:T$471,'Order Page'!U$29:U$471,"")</f>
        <v/>
      </c>
      <c r="D90" t="str">
        <f>_xlfn.XLOOKUP(A90,'Order Page'!T$29:T$471,'Order Page'!C$29:C$471,"")</f>
        <v/>
      </c>
      <c r="E90" t="str">
        <f>_xlfn.XLOOKUP(A90,'Order Page'!T$29:T$471,'Order Page'!Q$29:Q$471,"")</f>
        <v/>
      </c>
      <c r="F90" t="str">
        <f>_xlfn.XLOOKUP(A90,'Order Page'!T$29:T$471,'Order Page'!P$29:P$471,"")</f>
        <v/>
      </c>
      <c r="G90" t="str">
        <f>_xlfn.XLOOKUP(A90,'Order Page'!T$29:T$471,'Order Page'!O$29:O$471,"")</f>
        <v/>
      </c>
      <c r="H90" t="str">
        <f>_xlfn.XLOOKUP(A90,'Order Page'!T$29:T$471,'Order Page'!R$29:R$471,"")</f>
        <v/>
      </c>
      <c r="I90" t="str">
        <f>IFERROR(RANK(F90,F$14:F$213,1)+COUNTIF(F$14:F90,F90)-1,"")</f>
        <v/>
      </c>
      <c r="K90" t="str">
        <f t="shared" si="38"/>
        <v/>
      </c>
      <c r="L90" t="str">
        <f t="shared" si="29"/>
        <v/>
      </c>
      <c r="M90" t="str">
        <f t="shared" si="30"/>
        <v/>
      </c>
      <c r="N90" t="str">
        <f t="shared" si="31"/>
        <v/>
      </c>
      <c r="O90" t="str">
        <f t="shared" si="32"/>
        <v/>
      </c>
      <c r="P90" t="str">
        <f t="shared" si="33"/>
        <v/>
      </c>
      <c r="Q90" t="str">
        <f t="shared" si="34"/>
        <v/>
      </c>
      <c r="R90" t="str">
        <f t="shared" si="35"/>
        <v/>
      </c>
      <c r="T90" t="str" cm="1">
        <f t="array" ref="T90">VLOOKUP(ROW(77:77),K$14:L$163,2)</f>
        <v/>
      </c>
      <c r="U90" t="str" cm="1">
        <f t="array" ref="U90">VLOOKUP(ROW(77:77),K$14:N$163,4)</f>
        <v/>
      </c>
      <c r="V90" t="str" cm="1">
        <f t="array" ref="V90">VLOOKUP(ROW(77:77),K$14:O$163,5)</f>
        <v/>
      </c>
      <c r="W90" t="str" cm="1">
        <f t="array" ref="W90">VLOOKUP(ROW(77:77),K$14:P$163,6)</f>
        <v/>
      </c>
      <c r="X90" t="str" cm="1">
        <f t="array" ref="X90">VLOOKUP(ROW(77:77),K$14:Q$163,7)</f>
        <v/>
      </c>
      <c r="Y90" t="str" cm="1">
        <f t="array" ref="Y90">VLOOKUP(ROW(77:77),K$14:R$163,8)</f>
        <v/>
      </c>
      <c r="AA90">
        <f t="shared" si="27"/>
        <v>0</v>
      </c>
      <c r="AB90">
        <f t="shared" si="36"/>
        <v>0</v>
      </c>
      <c r="AC90">
        <f t="shared" si="37"/>
        <v>0</v>
      </c>
      <c r="AD90">
        <f t="shared" si="28"/>
        <v>0</v>
      </c>
    </row>
    <row r="91" spans="1:30">
      <c r="A91">
        <v>78</v>
      </c>
      <c r="B91" t="str">
        <f>_xlfn.XLOOKUP(A91,'Order Page'!T$29:T$471,'Order Page'!D$29:D$471,"")</f>
        <v/>
      </c>
      <c r="C91" t="str">
        <f>_xlfn.XLOOKUP(A91,'Order Page'!T$29:T$471,'Order Page'!U$29:U$471,"")</f>
        <v/>
      </c>
      <c r="D91" t="str">
        <f>_xlfn.XLOOKUP(A91,'Order Page'!T$29:T$471,'Order Page'!C$29:C$471,"")</f>
        <v/>
      </c>
      <c r="E91" t="str">
        <f>_xlfn.XLOOKUP(A91,'Order Page'!T$29:T$471,'Order Page'!Q$29:Q$471,"")</f>
        <v/>
      </c>
      <c r="F91" t="str">
        <f>_xlfn.XLOOKUP(A91,'Order Page'!T$29:T$471,'Order Page'!P$29:P$471,"")</f>
        <v/>
      </c>
      <c r="G91" t="str">
        <f>_xlfn.XLOOKUP(A91,'Order Page'!T$29:T$471,'Order Page'!O$29:O$471,"")</f>
        <v/>
      </c>
      <c r="H91" t="str">
        <f>_xlfn.XLOOKUP(A91,'Order Page'!T$29:T$471,'Order Page'!R$29:R$471,"")</f>
        <v/>
      </c>
      <c r="I91" t="str">
        <f>IFERROR(RANK(F91,F$14:F$213,1)+COUNTIF(F$14:F91,F91)-1,"")</f>
        <v/>
      </c>
      <c r="K91" t="str">
        <f t="shared" si="38"/>
        <v/>
      </c>
      <c r="L91" t="str">
        <f t="shared" si="29"/>
        <v/>
      </c>
      <c r="M91" t="str">
        <f t="shared" si="30"/>
        <v/>
      </c>
      <c r="N91" t="str">
        <f t="shared" si="31"/>
        <v/>
      </c>
      <c r="O91" t="str">
        <f t="shared" si="32"/>
        <v/>
      </c>
      <c r="P91" t="str">
        <f t="shared" si="33"/>
        <v/>
      </c>
      <c r="Q91" t="str">
        <f t="shared" si="34"/>
        <v/>
      </c>
      <c r="R91" t="str">
        <f t="shared" si="35"/>
        <v/>
      </c>
      <c r="T91" t="str" cm="1">
        <f t="array" ref="T91">VLOOKUP(ROW(78:78),K$14:L$163,2)</f>
        <v/>
      </c>
      <c r="U91" t="str" cm="1">
        <f t="array" ref="U91">VLOOKUP(ROW(78:78),K$14:N$163,4)</f>
        <v/>
      </c>
      <c r="V91" t="str" cm="1">
        <f t="array" ref="V91">VLOOKUP(ROW(78:78),K$14:O$163,5)</f>
        <v/>
      </c>
      <c r="W91" t="str" cm="1">
        <f t="array" ref="W91">VLOOKUP(ROW(78:78),K$14:P$163,6)</f>
        <v/>
      </c>
      <c r="X91" t="str" cm="1">
        <f t="array" ref="X91">VLOOKUP(ROW(78:78),K$14:Q$163,7)</f>
        <v/>
      </c>
      <c r="Y91" t="str" cm="1">
        <f t="array" ref="Y91">VLOOKUP(ROW(78:78),K$14:R$163,8)</f>
        <v/>
      </c>
      <c r="AA91">
        <f t="shared" si="27"/>
        <v>0</v>
      </c>
      <c r="AB91">
        <f t="shared" si="36"/>
        <v>0</v>
      </c>
      <c r="AC91">
        <f t="shared" si="37"/>
        <v>0</v>
      </c>
      <c r="AD91">
        <f t="shared" si="28"/>
        <v>0</v>
      </c>
    </row>
    <row r="92" spans="1:30">
      <c r="A92">
        <v>79</v>
      </c>
      <c r="B92" t="str">
        <f>_xlfn.XLOOKUP(A92,'Order Page'!T$29:T$471,'Order Page'!D$29:D$471,"")</f>
        <v/>
      </c>
      <c r="C92" t="str">
        <f>_xlfn.XLOOKUP(A92,'Order Page'!T$29:T$471,'Order Page'!U$29:U$471,"")</f>
        <v/>
      </c>
      <c r="D92" t="str">
        <f>_xlfn.XLOOKUP(A92,'Order Page'!T$29:T$471,'Order Page'!C$29:C$471,"")</f>
        <v/>
      </c>
      <c r="E92" t="str">
        <f>_xlfn.XLOOKUP(A92,'Order Page'!T$29:T$471,'Order Page'!Q$29:Q$471,"")</f>
        <v/>
      </c>
      <c r="F92" t="str">
        <f>_xlfn.XLOOKUP(A92,'Order Page'!T$29:T$471,'Order Page'!P$29:P$471,"")</f>
        <v/>
      </c>
      <c r="G92" t="str">
        <f>_xlfn.XLOOKUP(A92,'Order Page'!T$29:T$471,'Order Page'!O$29:O$471,"")</f>
        <v/>
      </c>
      <c r="H92" t="str">
        <f>_xlfn.XLOOKUP(A92,'Order Page'!T$29:T$471,'Order Page'!R$29:R$471,"")</f>
        <v/>
      </c>
      <c r="I92" t="str">
        <f>IFERROR(RANK(F92,F$14:F$213,1)+COUNTIF(F$14:F92,F92)-1,"")</f>
        <v/>
      </c>
      <c r="K92" t="str">
        <f t="shared" si="38"/>
        <v/>
      </c>
      <c r="L92" t="str">
        <f t="shared" si="29"/>
        <v/>
      </c>
      <c r="M92" t="str">
        <f t="shared" si="30"/>
        <v/>
      </c>
      <c r="N92" t="str">
        <f t="shared" si="31"/>
        <v/>
      </c>
      <c r="O92" t="str">
        <f t="shared" si="32"/>
        <v/>
      </c>
      <c r="P92" t="str">
        <f t="shared" si="33"/>
        <v/>
      </c>
      <c r="Q92" t="str">
        <f t="shared" si="34"/>
        <v/>
      </c>
      <c r="R92" t="str">
        <f t="shared" si="35"/>
        <v/>
      </c>
      <c r="T92" t="str" cm="1">
        <f t="array" ref="T92">VLOOKUP(ROW(79:79),K$14:L$163,2)</f>
        <v/>
      </c>
      <c r="U92" t="str" cm="1">
        <f t="array" ref="U92">VLOOKUP(ROW(79:79),K$14:N$163,4)</f>
        <v/>
      </c>
      <c r="V92" t="str" cm="1">
        <f t="array" ref="V92">VLOOKUP(ROW(79:79),K$14:O$163,5)</f>
        <v/>
      </c>
      <c r="W92" t="str" cm="1">
        <f t="array" ref="W92">VLOOKUP(ROW(79:79),K$14:P$163,6)</f>
        <v/>
      </c>
      <c r="X92" t="str" cm="1">
        <f t="array" ref="X92">VLOOKUP(ROW(79:79),K$14:Q$163,7)</f>
        <v/>
      </c>
      <c r="Y92" t="str" cm="1">
        <f t="array" ref="Y92">VLOOKUP(ROW(79:79),K$14:R$163,8)</f>
        <v/>
      </c>
      <c r="AA92">
        <f t="shared" si="27"/>
        <v>0</v>
      </c>
      <c r="AB92">
        <f t="shared" si="36"/>
        <v>0</v>
      </c>
      <c r="AC92">
        <f t="shared" si="37"/>
        <v>0</v>
      </c>
      <c r="AD92">
        <f t="shared" si="28"/>
        <v>0</v>
      </c>
    </row>
    <row r="93" spans="1:30">
      <c r="A93">
        <v>80</v>
      </c>
      <c r="B93" t="str">
        <f>_xlfn.XLOOKUP(A93,'Order Page'!T$29:T$471,'Order Page'!D$29:D$471,"")</f>
        <v/>
      </c>
      <c r="C93" t="str">
        <f>_xlfn.XLOOKUP(A93,'Order Page'!T$29:T$471,'Order Page'!U$29:U$471,"")</f>
        <v/>
      </c>
      <c r="D93" t="str">
        <f>_xlfn.XLOOKUP(A93,'Order Page'!T$29:T$471,'Order Page'!C$29:C$471,"")</f>
        <v/>
      </c>
      <c r="E93" t="str">
        <f>_xlfn.XLOOKUP(A93,'Order Page'!T$29:T$471,'Order Page'!Q$29:Q$471,"")</f>
        <v/>
      </c>
      <c r="F93" t="str">
        <f>_xlfn.XLOOKUP(A93,'Order Page'!T$29:T$471,'Order Page'!P$29:P$471,"")</f>
        <v/>
      </c>
      <c r="G93" t="str">
        <f>_xlfn.XLOOKUP(A93,'Order Page'!T$29:T$471,'Order Page'!O$29:O$471,"")</f>
        <v/>
      </c>
      <c r="H93" t="str">
        <f>_xlfn.XLOOKUP(A93,'Order Page'!T$29:T$471,'Order Page'!R$29:R$471,"")</f>
        <v/>
      </c>
      <c r="I93" t="str">
        <f>IFERROR(RANK(F93,F$14:F$213,1)+COUNTIF(F$14:F93,F93)-1,"")</f>
        <v/>
      </c>
      <c r="K93" t="str">
        <f t="shared" si="38"/>
        <v/>
      </c>
      <c r="L93" t="str">
        <f t="shared" si="29"/>
        <v/>
      </c>
      <c r="M93" t="str">
        <f t="shared" si="30"/>
        <v/>
      </c>
      <c r="N93" t="str">
        <f t="shared" si="31"/>
        <v/>
      </c>
      <c r="O93" t="str">
        <f t="shared" si="32"/>
        <v/>
      </c>
      <c r="P93" t="str">
        <f t="shared" si="33"/>
        <v/>
      </c>
      <c r="Q93" t="str">
        <f t="shared" si="34"/>
        <v/>
      </c>
      <c r="R93" t="str">
        <f t="shared" si="35"/>
        <v/>
      </c>
      <c r="T93" t="str" cm="1">
        <f t="array" ref="T93">VLOOKUP(ROW(80:80),K$14:L$163,2)</f>
        <v/>
      </c>
      <c r="U93" t="str" cm="1">
        <f t="array" ref="U93">VLOOKUP(ROW(80:80),K$14:N$163,4)</f>
        <v/>
      </c>
      <c r="V93" t="str" cm="1">
        <f t="array" ref="V93">VLOOKUP(ROW(80:80),K$14:O$163,5)</f>
        <v/>
      </c>
      <c r="W93" t="str" cm="1">
        <f t="array" ref="W93">VLOOKUP(ROW(80:80),K$14:P$163,6)</f>
        <v/>
      </c>
      <c r="X93" t="str" cm="1">
        <f t="array" ref="X93">VLOOKUP(ROW(80:80),K$14:Q$163,7)</f>
        <v/>
      </c>
      <c r="Y93" t="str" cm="1">
        <f t="array" ref="Y93">VLOOKUP(ROW(80:80),K$14:R$163,8)</f>
        <v/>
      </c>
      <c r="AA93">
        <f t="shared" si="27"/>
        <v>0</v>
      </c>
      <c r="AB93">
        <f t="shared" si="36"/>
        <v>0</v>
      </c>
      <c r="AC93">
        <f t="shared" si="37"/>
        <v>0</v>
      </c>
      <c r="AD93">
        <f t="shared" si="28"/>
        <v>0</v>
      </c>
    </row>
    <row r="94" spans="1:30">
      <c r="A94">
        <v>81</v>
      </c>
      <c r="B94" t="str">
        <f>_xlfn.XLOOKUP(A94,'Order Page'!T$29:T$471,'Order Page'!D$29:D$471,"")</f>
        <v/>
      </c>
      <c r="C94" t="str">
        <f>_xlfn.XLOOKUP(A94,'Order Page'!T$29:T$471,'Order Page'!U$29:U$471,"")</f>
        <v/>
      </c>
      <c r="D94" t="str">
        <f>_xlfn.XLOOKUP(A94,'Order Page'!T$29:T$471,'Order Page'!C$29:C$471,"")</f>
        <v/>
      </c>
      <c r="E94" t="str">
        <f>_xlfn.XLOOKUP(A94,'Order Page'!T$29:T$471,'Order Page'!Q$29:Q$471,"")</f>
        <v/>
      </c>
      <c r="F94" t="str">
        <f>_xlfn.XLOOKUP(A94,'Order Page'!T$29:T$471,'Order Page'!P$29:P$471,"")</f>
        <v/>
      </c>
      <c r="G94" t="str">
        <f>_xlfn.XLOOKUP(A94,'Order Page'!T$29:T$471,'Order Page'!O$29:O$471,"")</f>
        <v/>
      </c>
      <c r="H94" t="str">
        <f>_xlfn.XLOOKUP(A94,'Order Page'!T$29:T$471,'Order Page'!R$29:R$471,"")</f>
        <v/>
      </c>
      <c r="I94" t="str">
        <f>IFERROR(RANK(F94,F$14:F$213,1)+COUNTIF(F$14:F94,F94)-1,"")</f>
        <v/>
      </c>
      <c r="K94" t="str">
        <f t="shared" si="38"/>
        <v/>
      </c>
      <c r="L94" t="str">
        <f t="shared" si="29"/>
        <v/>
      </c>
      <c r="M94" t="str">
        <f t="shared" si="30"/>
        <v/>
      </c>
      <c r="N94" t="str">
        <f t="shared" si="31"/>
        <v/>
      </c>
      <c r="O94" t="str">
        <f t="shared" si="32"/>
        <v/>
      </c>
      <c r="P94" t="str">
        <f t="shared" si="33"/>
        <v/>
      </c>
      <c r="Q94" t="str">
        <f t="shared" si="34"/>
        <v/>
      </c>
      <c r="R94" t="str">
        <f t="shared" si="35"/>
        <v/>
      </c>
      <c r="T94" t="str" cm="1">
        <f t="array" ref="T94">VLOOKUP(ROW(81:81),K$14:L$163,2)</f>
        <v/>
      </c>
      <c r="U94" t="str" cm="1">
        <f t="array" ref="U94">VLOOKUP(ROW(81:81),K$14:N$163,4)</f>
        <v/>
      </c>
      <c r="V94" t="str" cm="1">
        <f t="array" ref="V94">VLOOKUP(ROW(81:81),K$14:O$163,5)</f>
        <v/>
      </c>
      <c r="W94" t="str" cm="1">
        <f t="array" ref="W94">VLOOKUP(ROW(81:81),K$14:P$163,6)</f>
        <v/>
      </c>
      <c r="X94" t="str" cm="1">
        <f t="array" ref="X94">VLOOKUP(ROW(81:81),K$14:Q$163,7)</f>
        <v/>
      </c>
      <c r="Y94" t="str" cm="1">
        <f t="array" ref="Y94">VLOOKUP(ROW(81:81),K$14:R$163,8)</f>
        <v/>
      </c>
      <c r="AA94">
        <f t="shared" si="27"/>
        <v>0</v>
      </c>
      <c r="AB94">
        <f t="shared" si="36"/>
        <v>0</v>
      </c>
      <c r="AC94">
        <f t="shared" si="37"/>
        <v>0</v>
      </c>
      <c r="AD94">
        <f t="shared" si="28"/>
        <v>0</v>
      </c>
    </row>
    <row r="95" spans="1:30">
      <c r="A95">
        <v>82</v>
      </c>
      <c r="B95" t="str">
        <f>_xlfn.XLOOKUP(A95,'Order Page'!T$29:T$471,'Order Page'!D$29:D$471,"")</f>
        <v/>
      </c>
      <c r="C95" t="str">
        <f>_xlfn.XLOOKUP(A95,'Order Page'!T$29:T$471,'Order Page'!U$29:U$471,"")</f>
        <v/>
      </c>
      <c r="D95" t="str">
        <f>_xlfn.XLOOKUP(A95,'Order Page'!T$29:T$471,'Order Page'!C$29:C$471,"")</f>
        <v/>
      </c>
      <c r="E95" t="str">
        <f>_xlfn.XLOOKUP(A95,'Order Page'!T$29:T$471,'Order Page'!Q$29:Q$471,"")</f>
        <v/>
      </c>
      <c r="F95" t="str">
        <f>_xlfn.XLOOKUP(A95,'Order Page'!T$29:T$471,'Order Page'!P$29:P$471,"")</f>
        <v/>
      </c>
      <c r="G95" t="str">
        <f>_xlfn.XLOOKUP(A95,'Order Page'!T$29:T$471,'Order Page'!O$29:O$471,"")</f>
        <v/>
      </c>
      <c r="H95" t="str">
        <f>_xlfn.XLOOKUP(A95,'Order Page'!T$29:T$471,'Order Page'!R$29:R$471,"")</f>
        <v/>
      </c>
      <c r="I95" t="str">
        <f>IFERROR(RANK(F95,F$14:F$213,1)+COUNTIF(F$14:F95,F95)-1,"")</f>
        <v/>
      </c>
      <c r="K95" t="str">
        <f t="shared" si="38"/>
        <v/>
      </c>
      <c r="L95" t="str">
        <f t="shared" si="29"/>
        <v/>
      </c>
      <c r="M95" t="str">
        <f t="shared" si="30"/>
        <v/>
      </c>
      <c r="N95" t="str">
        <f t="shared" si="31"/>
        <v/>
      </c>
      <c r="O95" t="str">
        <f t="shared" si="32"/>
        <v/>
      </c>
      <c r="P95" t="str">
        <f t="shared" si="33"/>
        <v/>
      </c>
      <c r="Q95" t="str">
        <f t="shared" si="34"/>
        <v/>
      </c>
      <c r="R95" t="str">
        <f t="shared" si="35"/>
        <v/>
      </c>
      <c r="T95" t="str" cm="1">
        <f t="array" ref="T95">VLOOKUP(ROW(82:82),K$14:L$163,2)</f>
        <v/>
      </c>
      <c r="U95" t="str" cm="1">
        <f t="array" ref="U95">VLOOKUP(ROW(82:82),K$14:N$163,4)</f>
        <v/>
      </c>
      <c r="V95" t="str" cm="1">
        <f t="array" ref="V95">VLOOKUP(ROW(82:82),K$14:O$163,5)</f>
        <v/>
      </c>
      <c r="W95" t="str" cm="1">
        <f t="array" ref="W95">VLOOKUP(ROW(82:82),K$14:P$163,6)</f>
        <v/>
      </c>
      <c r="X95" t="str" cm="1">
        <f t="array" ref="X95">VLOOKUP(ROW(82:82),K$14:Q$163,7)</f>
        <v/>
      </c>
      <c r="Y95" t="str" cm="1">
        <f t="array" ref="Y95">VLOOKUP(ROW(82:82),K$14:R$163,8)</f>
        <v/>
      </c>
      <c r="AA95">
        <f t="shared" si="27"/>
        <v>0</v>
      </c>
      <c r="AB95">
        <f t="shared" si="36"/>
        <v>0</v>
      </c>
      <c r="AC95">
        <f t="shared" si="37"/>
        <v>0</v>
      </c>
      <c r="AD95">
        <f t="shared" si="28"/>
        <v>0</v>
      </c>
    </row>
    <row r="96" spans="1:30">
      <c r="A96">
        <v>83</v>
      </c>
      <c r="B96" t="str">
        <f>_xlfn.XLOOKUP(A96,'Order Page'!T$29:T$471,'Order Page'!D$29:D$471,"")</f>
        <v/>
      </c>
      <c r="C96" t="str">
        <f>_xlfn.XLOOKUP(A96,'Order Page'!T$29:T$471,'Order Page'!U$29:U$471,"")</f>
        <v/>
      </c>
      <c r="D96" t="str">
        <f>_xlfn.XLOOKUP(A96,'Order Page'!T$29:T$471,'Order Page'!C$29:C$471,"")</f>
        <v/>
      </c>
      <c r="E96" t="str">
        <f>_xlfn.XLOOKUP(A96,'Order Page'!T$29:T$471,'Order Page'!Q$29:Q$471,"")</f>
        <v/>
      </c>
      <c r="F96" t="str">
        <f>_xlfn.XLOOKUP(A96,'Order Page'!T$29:T$471,'Order Page'!P$29:P$471,"")</f>
        <v/>
      </c>
      <c r="G96" t="str">
        <f>_xlfn.XLOOKUP(A96,'Order Page'!T$29:T$471,'Order Page'!O$29:O$471,"")</f>
        <v/>
      </c>
      <c r="H96" t="str">
        <f>_xlfn.XLOOKUP(A96,'Order Page'!T$29:T$471,'Order Page'!R$29:R$471,"")</f>
        <v/>
      </c>
      <c r="I96" t="str">
        <f>IFERROR(RANK(F96,F$14:F$213,1)+COUNTIF(F$14:F96,F96)-1,"")</f>
        <v/>
      </c>
      <c r="K96" t="str">
        <f t="shared" si="38"/>
        <v/>
      </c>
      <c r="L96" t="str">
        <f t="shared" si="29"/>
        <v/>
      </c>
      <c r="M96" t="str">
        <f t="shared" si="30"/>
        <v/>
      </c>
      <c r="N96" t="str">
        <f t="shared" si="31"/>
        <v/>
      </c>
      <c r="O96" t="str">
        <f t="shared" si="32"/>
        <v/>
      </c>
      <c r="P96" t="str">
        <f t="shared" si="33"/>
        <v/>
      </c>
      <c r="Q96" t="str">
        <f t="shared" si="34"/>
        <v/>
      </c>
      <c r="R96" t="str">
        <f t="shared" si="35"/>
        <v/>
      </c>
      <c r="T96" t="str" cm="1">
        <f t="array" ref="T96">VLOOKUP(ROW(83:83),K$14:L$163,2)</f>
        <v/>
      </c>
      <c r="U96" t="str" cm="1">
        <f t="array" ref="U96">VLOOKUP(ROW(83:83),K$14:N$163,4)</f>
        <v/>
      </c>
      <c r="V96" t="str" cm="1">
        <f t="array" ref="V96">VLOOKUP(ROW(83:83),K$14:O$163,5)</f>
        <v/>
      </c>
      <c r="W96" t="str" cm="1">
        <f t="array" ref="W96">VLOOKUP(ROW(83:83),K$14:P$163,6)</f>
        <v/>
      </c>
      <c r="X96" t="str" cm="1">
        <f t="array" ref="X96">VLOOKUP(ROW(83:83),K$14:Q$163,7)</f>
        <v/>
      </c>
      <c r="Y96" t="str" cm="1">
        <f t="array" ref="Y96">VLOOKUP(ROW(83:83),K$14:R$163,8)</f>
        <v/>
      </c>
      <c r="AA96">
        <f t="shared" si="27"/>
        <v>0</v>
      </c>
      <c r="AB96">
        <f t="shared" si="36"/>
        <v>0</v>
      </c>
      <c r="AC96">
        <f t="shared" si="37"/>
        <v>0</v>
      </c>
      <c r="AD96">
        <f t="shared" si="28"/>
        <v>0</v>
      </c>
    </row>
    <row r="97" spans="1:30">
      <c r="A97">
        <v>84</v>
      </c>
      <c r="B97" t="str">
        <f>_xlfn.XLOOKUP(A97,'Order Page'!T$29:T$471,'Order Page'!D$29:D$471,"")</f>
        <v/>
      </c>
      <c r="C97" t="str">
        <f>_xlfn.XLOOKUP(A97,'Order Page'!T$29:T$471,'Order Page'!U$29:U$471,"")</f>
        <v/>
      </c>
      <c r="D97" t="str">
        <f>_xlfn.XLOOKUP(A97,'Order Page'!T$29:T$471,'Order Page'!C$29:C$471,"")</f>
        <v/>
      </c>
      <c r="E97" t="str">
        <f>_xlfn.XLOOKUP(A97,'Order Page'!T$29:T$471,'Order Page'!Q$29:Q$471,"")</f>
        <v/>
      </c>
      <c r="F97" t="str">
        <f>_xlfn.XLOOKUP(A97,'Order Page'!T$29:T$471,'Order Page'!P$29:P$471,"")</f>
        <v/>
      </c>
      <c r="G97" t="str">
        <f>_xlfn.XLOOKUP(A97,'Order Page'!T$29:T$471,'Order Page'!O$29:O$471,"")</f>
        <v/>
      </c>
      <c r="H97" t="str">
        <f>_xlfn.XLOOKUP(A97,'Order Page'!T$29:T$471,'Order Page'!R$29:R$471,"")</f>
        <v/>
      </c>
      <c r="I97" t="str">
        <f>IFERROR(RANK(F97,F$14:F$213,1)+COUNTIF(F$14:F97,F97)-1,"")</f>
        <v/>
      </c>
      <c r="K97" t="str">
        <f t="shared" si="38"/>
        <v/>
      </c>
      <c r="L97" t="str">
        <f t="shared" si="29"/>
        <v/>
      </c>
      <c r="M97" t="str">
        <f t="shared" si="30"/>
        <v/>
      </c>
      <c r="N97" t="str">
        <f t="shared" si="31"/>
        <v/>
      </c>
      <c r="O97" t="str">
        <f t="shared" si="32"/>
        <v/>
      </c>
      <c r="P97" t="str">
        <f t="shared" si="33"/>
        <v/>
      </c>
      <c r="Q97" t="str">
        <f t="shared" si="34"/>
        <v/>
      </c>
      <c r="R97" t="str">
        <f t="shared" si="35"/>
        <v/>
      </c>
      <c r="T97" t="str" cm="1">
        <f t="array" ref="T97">VLOOKUP(ROW(84:84),K$14:L$163,2)</f>
        <v/>
      </c>
      <c r="U97" t="str" cm="1">
        <f t="array" ref="U97">VLOOKUP(ROW(84:84),K$14:N$163,4)</f>
        <v/>
      </c>
      <c r="V97" t="str" cm="1">
        <f t="array" ref="V97">VLOOKUP(ROW(84:84),K$14:O$163,5)</f>
        <v/>
      </c>
      <c r="W97" t="str" cm="1">
        <f t="array" ref="W97">VLOOKUP(ROW(84:84),K$14:P$163,6)</f>
        <v/>
      </c>
      <c r="X97" t="str" cm="1">
        <f t="array" ref="X97">VLOOKUP(ROW(84:84),K$14:Q$163,7)</f>
        <v/>
      </c>
      <c r="Y97" t="str" cm="1">
        <f t="array" ref="Y97">VLOOKUP(ROW(84:84),K$14:R$163,8)</f>
        <v/>
      </c>
      <c r="AA97">
        <f t="shared" si="27"/>
        <v>0</v>
      </c>
      <c r="AB97">
        <f t="shared" si="36"/>
        <v>0</v>
      </c>
      <c r="AC97">
        <f t="shared" si="37"/>
        <v>0</v>
      </c>
      <c r="AD97">
        <f t="shared" si="28"/>
        <v>0</v>
      </c>
    </row>
    <row r="98" spans="1:30">
      <c r="A98">
        <v>85</v>
      </c>
      <c r="B98" t="str">
        <f>_xlfn.XLOOKUP(A98,'Order Page'!T$29:T$471,'Order Page'!D$29:D$471,"")</f>
        <v/>
      </c>
      <c r="C98" t="str">
        <f>_xlfn.XLOOKUP(A98,'Order Page'!T$29:T$471,'Order Page'!U$29:U$471,"")</f>
        <v/>
      </c>
      <c r="D98" t="str">
        <f>_xlfn.XLOOKUP(A98,'Order Page'!T$29:T$471,'Order Page'!C$29:C$471,"")</f>
        <v/>
      </c>
      <c r="E98" t="str">
        <f>_xlfn.XLOOKUP(A98,'Order Page'!T$29:T$471,'Order Page'!Q$29:Q$471,"")</f>
        <v/>
      </c>
      <c r="F98" t="str">
        <f>_xlfn.XLOOKUP(A98,'Order Page'!T$29:T$471,'Order Page'!P$29:P$471,"")</f>
        <v/>
      </c>
      <c r="G98" t="str">
        <f>_xlfn.XLOOKUP(A98,'Order Page'!T$29:T$471,'Order Page'!O$29:O$471,"")</f>
        <v/>
      </c>
      <c r="H98" t="str">
        <f>_xlfn.XLOOKUP(A98,'Order Page'!T$29:T$471,'Order Page'!R$29:R$471,"")</f>
        <v/>
      </c>
      <c r="I98" t="str">
        <f>IFERROR(RANK(F98,F$14:F$213,1)+COUNTIF(F$14:F98,F98)-1,"")</f>
        <v/>
      </c>
      <c r="K98" t="str">
        <f t="shared" si="38"/>
        <v/>
      </c>
      <c r="L98" t="str">
        <f t="shared" si="29"/>
        <v/>
      </c>
      <c r="M98" t="str">
        <f t="shared" si="30"/>
        <v/>
      </c>
      <c r="N98" t="str">
        <f t="shared" si="31"/>
        <v/>
      </c>
      <c r="O98" t="str">
        <f t="shared" si="32"/>
        <v/>
      </c>
      <c r="P98" t="str">
        <f t="shared" si="33"/>
        <v/>
      </c>
      <c r="Q98" t="str">
        <f t="shared" si="34"/>
        <v/>
      </c>
      <c r="R98" t="str">
        <f t="shared" si="35"/>
        <v/>
      </c>
      <c r="T98" t="str" cm="1">
        <f t="array" ref="T98">VLOOKUP(ROW(85:85),K$14:L$163,2)</f>
        <v/>
      </c>
      <c r="U98" t="str" cm="1">
        <f t="array" ref="U98">VLOOKUP(ROW(85:85),K$14:N$163,4)</f>
        <v/>
      </c>
      <c r="V98" t="str" cm="1">
        <f t="array" ref="V98">VLOOKUP(ROW(85:85),K$14:O$163,5)</f>
        <v/>
      </c>
      <c r="W98" t="str" cm="1">
        <f t="array" ref="W98">VLOOKUP(ROW(85:85),K$14:P$163,6)</f>
        <v/>
      </c>
      <c r="X98" t="str" cm="1">
        <f t="array" ref="X98">VLOOKUP(ROW(85:85),K$14:Q$163,7)</f>
        <v/>
      </c>
      <c r="Y98" t="str" cm="1">
        <f t="array" ref="Y98">VLOOKUP(ROW(85:85),K$14:R$163,8)</f>
        <v/>
      </c>
      <c r="AA98">
        <f t="shared" si="27"/>
        <v>0</v>
      </c>
      <c r="AB98">
        <f t="shared" si="36"/>
        <v>0</v>
      </c>
      <c r="AC98">
        <f t="shared" si="37"/>
        <v>0</v>
      </c>
      <c r="AD98">
        <f t="shared" si="28"/>
        <v>0</v>
      </c>
    </row>
    <row r="99" spans="1:30">
      <c r="A99">
        <v>86</v>
      </c>
      <c r="B99" t="str">
        <f>_xlfn.XLOOKUP(A99,'Order Page'!T$29:T$471,'Order Page'!D$29:D$471,"")</f>
        <v/>
      </c>
      <c r="C99" t="str">
        <f>_xlfn.XLOOKUP(A99,'Order Page'!T$29:T$471,'Order Page'!U$29:U$471,"")</f>
        <v/>
      </c>
      <c r="D99" t="str">
        <f>_xlfn.XLOOKUP(A99,'Order Page'!T$29:T$471,'Order Page'!C$29:C$471,"")</f>
        <v/>
      </c>
      <c r="E99" t="str">
        <f>_xlfn.XLOOKUP(A99,'Order Page'!T$29:T$471,'Order Page'!Q$29:Q$471,"")</f>
        <v/>
      </c>
      <c r="F99" t="str">
        <f>_xlfn.XLOOKUP(A99,'Order Page'!T$29:T$471,'Order Page'!P$29:P$471,"")</f>
        <v/>
      </c>
      <c r="G99" t="str">
        <f>_xlfn.XLOOKUP(A99,'Order Page'!T$29:T$471,'Order Page'!O$29:O$471,"")</f>
        <v/>
      </c>
      <c r="H99" t="str">
        <f>_xlfn.XLOOKUP(A99,'Order Page'!T$29:T$471,'Order Page'!R$29:R$471,"")</f>
        <v/>
      </c>
      <c r="I99" t="str">
        <f>IFERROR(RANK(F99,F$14:F$213,1)+COUNTIF(F$14:F99,F99)-1,"")</f>
        <v/>
      </c>
      <c r="K99" t="str">
        <f t="shared" si="38"/>
        <v/>
      </c>
      <c r="L99" t="str">
        <f t="shared" si="29"/>
        <v/>
      </c>
      <c r="M99" t="str">
        <f t="shared" si="30"/>
        <v/>
      </c>
      <c r="N99" t="str">
        <f t="shared" si="31"/>
        <v/>
      </c>
      <c r="O99" t="str">
        <f t="shared" si="32"/>
        <v/>
      </c>
      <c r="P99" t="str">
        <f t="shared" si="33"/>
        <v/>
      </c>
      <c r="Q99" t="str">
        <f t="shared" si="34"/>
        <v/>
      </c>
      <c r="R99" t="str">
        <f t="shared" si="35"/>
        <v/>
      </c>
      <c r="T99" t="str" cm="1">
        <f t="array" ref="T99">VLOOKUP(ROW(86:86),K$14:L$163,2)</f>
        <v/>
      </c>
      <c r="U99" t="str" cm="1">
        <f t="array" ref="U99">VLOOKUP(ROW(86:86),K$14:N$163,4)</f>
        <v/>
      </c>
      <c r="V99" t="str" cm="1">
        <f t="array" ref="V99">VLOOKUP(ROW(86:86),K$14:O$163,5)</f>
        <v/>
      </c>
      <c r="W99" t="str" cm="1">
        <f t="array" ref="W99">VLOOKUP(ROW(86:86),K$14:P$163,6)</f>
        <v/>
      </c>
      <c r="X99" t="str" cm="1">
        <f t="array" ref="X99">VLOOKUP(ROW(86:86),K$14:Q$163,7)</f>
        <v/>
      </c>
      <c r="Y99" t="str" cm="1">
        <f t="array" ref="Y99">VLOOKUP(ROW(86:86),K$14:R$163,8)</f>
        <v/>
      </c>
      <c r="AA99">
        <f t="shared" si="27"/>
        <v>0</v>
      </c>
      <c r="AB99">
        <f t="shared" si="36"/>
        <v>0</v>
      </c>
      <c r="AC99">
        <f t="shared" si="37"/>
        <v>0</v>
      </c>
      <c r="AD99">
        <f t="shared" si="28"/>
        <v>0</v>
      </c>
    </row>
    <row r="100" spans="1:30">
      <c r="A100">
        <v>87</v>
      </c>
      <c r="B100" t="str">
        <f>_xlfn.XLOOKUP(A100,'Order Page'!T$29:T$471,'Order Page'!D$29:D$471,"")</f>
        <v/>
      </c>
      <c r="C100" t="str">
        <f>_xlfn.XLOOKUP(A100,'Order Page'!T$29:T$471,'Order Page'!U$29:U$471,"")</f>
        <v/>
      </c>
      <c r="D100" t="str">
        <f>_xlfn.XLOOKUP(A100,'Order Page'!T$29:T$471,'Order Page'!C$29:C$471,"")</f>
        <v/>
      </c>
      <c r="E100" t="str">
        <f>_xlfn.XLOOKUP(A100,'Order Page'!T$29:T$471,'Order Page'!Q$29:Q$471,"")</f>
        <v/>
      </c>
      <c r="F100" t="str">
        <f>_xlfn.XLOOKUP(A100,'Order Page'!T$29:T$471,'Order Page'!P$29:P$471,"")</f>
        <v/>
      </c>
      <c r="G100" t="str">
        <f>_xlfn.XLOOKUP(A100,'Order Page'!T$29:T$471,'Order Page'!O$29:O$471,"")</f>
        <v/>
      </c>
      <c r="H100" t="str">
        <f>_xlfn.XLOOKUP(A100,'Order Page'!T$29:T$471,'Order Page'!R$29:R$471,"")</f>
        <v/>
      </c>
      <c r="I100" t="str">
        <f>IFERROR(RANK(F100,F$14:F$213,1)+COUNTIF(F$14:F100,F100)-1,"")</f>
        <v/>
      </c>
      <c r="K100" t="str">
        <f t="shared" si="38"/>
        <v/>
      </c>
      <c r="L100" t="str">
        <f t="shared" si="29"/>
        <v/>
      </c>
      <c r="M100" t="str">
        <f t="shared" si="30"/>
        <v/>
      </c>
      <c r="N100" t="str">
        <f t="shared" si="31"/>
        <v/>
      </c>
      <c r="O100" t="str">
        <f t="shared" si="32"/>
        <v/>
      </c>
      <c r="P100" t="str">
        <f t="shared" si="33"/>
        <v/>
      </c>
      <c r="Q100" t="str">
        <f t="shared" si="34"/>
        <v/>
      </c>
      <c r="R100" t="str">
        <f t="shared" si="35"/>
        <v/>
      </c>
      <c r="T100" t="str" cm="1">
        <f t="array" ref="T100">VLOOKUP(ROW(87:87),K$14:L$163,2)</f>
        <v/>
      </c>
      <c r="U100" t="str" cm="1">
        <f t="array" ref="U100">VLOOKUP(ROW(87:87),K$14:N$163,4)</f>
        <v/>
      </c>
      <c r="V100" t="str" cm="1">
        <f t="array" ref="V100">VLOOKUP(ROW(87:87),K$14:O$163,5)</f>
        <v/>
      </c>
      <c r="W100" t="str" cm="1">
        <f t="array" ref="W100">VLOOKUP(ROW(87:87),K$14:P$163,6)</f>
        <v/>
      </c>
      <c r="X100" t="str" cm="1">
        <f t="array" ref="X100">VLOOKUP(ROW(87:87),K$14:Q$163,7)</f>
        <v/>
      </c>
      <c r="Y100" t="str" cm="1">
        <f t="array" ref="Y100">VLOOKUP(ROW(87:87),K$14:R$163,8)</f>
        <v/>
      </c>
      <c r="AA100">
        <f t="shared" si="27"/>
        <v>0</v>
      </c>
      <c r="AB100">
        <f t="shared" si="36"/>
        <v>0</v>
      </c>
      <c r="AC100">
        <f t="shared" si="37"/>
        <v>0</v>
      </c>
      <c r="AD100">
        <f t="shared" si="28"/>
        <v>0</v>
      </c>
    </row>
    <row r="101" spans="1:30">
      <c r="A101">
        <v>88</v>
      </c>
      <c r="B101" t="str">
        <f>_xlfn.XLOOKUP(A101,'Order Page'!T$29:T$471,'Order Page'!D$29:D$471,"")</f>
        <v/>
      </c>
      <c r="C101" t="str">
        <f>_xlfn.XLOOKUP(A101,'Order Page'!T$29:T$471,'Order Page'!U$29:U$471,"")</f>
        <v/>
      </c>
      <c r="D101" t="str">
        <f>_xlfn.XLOOKUP(A101,'Order Page'!T$29:T$471,'Order Page'!C$29:C$471,"")</f>
        <v/>
      </c>
      <c r="E101" t="str">
        <f>_xlfn.XLOOKUP(A101,'Order Page'!T$29:T$471,'Order Page'!Q$29:Q$471,"")</f>
        <v/>
      </c>
      <c r="F101" t="str">
        <f>_xlfn.XLOOKUP(A101,'Order Page'!T$29:T$471,'Order Page'!P$29:P$471,"")</f>
        <v/>
      </c>
      <c r="G101" t="str">
        <f>_xlfn.XLOOKUP(A101,'Order Page'!T$29:T$471,'Order Page'!O$29:O$471,"")</f>
        <v/>
      </c>
      <c r="H101" t="str">
        <f>_xlfn.XLOOKUP(A101,'Order Page'!T$29:T$471,'Order Page'!R$29:R$471,"")</f>
        <v/>
      </c>
      <c r="I101" t="str">
        <f>IFERROR(RANK(F101,F$14:F$213,1)+COUNTIF(F$14:F101,F101)-1,"")</f>
        <v/>
      </c>
      <c r="K101" t="str">
        <f t="shared" si="38"/>
        <v/>
      </c>
      <c r="L101" t="str">
        <f t="shared" si="29"/>
        <v/>
      </c>
      <c r="M101" t="str">
        <f t="shared" si="30"/>
        <v/>
      </c>
      <c r="N101" t="str">
        <f t="shared" si="31"/>
        <v/>
      </c>
      <c r="O101" t="str">
        <f t="shared" si="32"/>
        <v/>
      </c>
      <c r="P101" t="str">
        <f t="shared" si="33"/>
        <v/>
      </c>
      <c r="Q101" t="str">
        <f t="shared" si="34"/>
        <v/>
      </c>
      <c r="R101" t="str">
        <f t="shared" si="35"/>
        <v/>
      </c>
      <c r="T101" t="str" cm="1">
        <f t="array" ref="T101">VLOOKUP(ROW(88:88),K$14:L$163,2)</f>
        <v/>
      </c>
      <c r="U101" t="str" cm="1">
        <f t="array" ref="U101">VLOOKUP(ROW(88:88),K$14:N$163,4)</f>
        <v/>
      </c>
      <c r="V101" t="str" cm="1">
        <f t="array" ref="V101">VLOOKUP(ROW(88:88),K$14:O$163,5)</f>
        <v/>
      </c>
      <c r="W101" t="str" cm="1">
        <f t="array" ref="W101">VLOOKUP(ROW(88:88),K$14:P$163,6)</f>
        <v/>
      </c>
      <c r="X101" t="str" cm="1">
        <f t="array" ref="X101">VLOOKUP(ROW(88:88),K$14:Q$163,7)</f>
        <v/>
      </c>
      <c r="Y101" t="str" cm="1">
        <f t="array" ref="Y101">VLOOKUP(ROW(88:88),K$14:R$163,8)</f>
        <v/>
      </c>
      <c r="AA101">
        <f t="shared" si="27"/>
        <v>0</v>
      </c>
      <c r="AB101">
        <f t="shared" si="36"/>
        <v>0</v>
      </c>
      <c r="AC101">
        <f t="shared" si="37"/>
        <v>0</v>
      </c>
      <c r="AD101">
        <f t="shared" si="28"/>
        <v>0</v>
      </c>
    </row>
    <row r="102" spans="1:30">
      <c r="A102">
        <v>89</v>
      </c>
      <c r="B102" t="str">
        <f>_xlfn.XLOOKUP(A102,'Order Page'!T$29:T$471,'Order Page'!D$29:D$471,"")</f>
        <v/>
      </c>
      <c r="C102" t="str">
        <f>_xlfn.XLOOKUP(A102,'Order Page'!T$29:T$471,'Order Page'!U$29:U$471,"")</f>
        <v/>
      </c>
      <c r="D102" t="str">
        <f>_xlfn.XLOOKUP(A102,'Order Page'!T$29:T$471,'Order Page'!C$29:C$471,"")</f>
        <v/>
      </c>
      <c r="E102" t="str">
        <f>_xlfn.XLOOKUP(A102,'Order Page'!T$29:T$471,'Order Page'!Q$29:Q$471,"")</f>
        <v/>
      </c>
      <c r="F102" t="str">
        <f>_xlfn.XLOOKUP(A102,'Order Page'!T$29:T$471,'Order Page'!P$29:P$471,"")</f>
        <v/>
      </c>
      <c r="G102" t="str">
        <f>_xlfn.XLOOKUP(A102,'Order Page'!T$29:T$471,'Order Page'!O$29:O$471,"")</f>
        <v/>
      </c>
      <c r="H102" t="str">
        <f>_xlfn.XLOOKUP(A102,'Order Page'!T$29:T$471,'Order Page'!R$29:R$471,"")</f>
        <v/>
      </c>
      <c r="I102" t="str">
        <f>IFERROR(RANK(F102,F$14:F$213,1)+COUNTIF(F$14:F102,F102)-1,"")</f>
        <v/>
      </c>
      <c r="K102" t="str">
        <f t="shared" si="38"/>
        <v/>
      </c>
      <c r="L102" t="str">
        <f t="shared" si="29"/>
        <v/>
      </c>
      <c r="M102" t="str">
        <f t="shared" si="30"/>
        <v/>
      </c>
      <c r="N102" t="str">
        <f t="shared" si="31"/>
        <v/>
      </c>
      <c r="O102" t="str">
        <f t="shared" si="32"/>
        <v/>
      </c>
      <c r="P102" t="str">
        <f t="shared" si="33"/>
        <v/>
      </c>
      <c r="Q102" t="str">
        <f t="shared" si="34"/>
        <v/>
      </c>
      <c r="R102" t="str">
        <f t="shared" si="35"/>
        <v/>
      </c>
      <c r="T102" t="str" cm="1">
        <f t="array" ref="T102">VLOOKUP(ROW(89:89),K$14:L$163,2)</f>
        <v/>
      </c>
      <c r="U102" t="str" cm="1">
        <f t="array" ref="U102">VLOOKUP(ROW(89:89),K$14:N$163,4)</f>
        <v/>
      </c>
      <c r="V102" t="str" cm="1">
        <f t="array" ref="V102">VLOOKUP(ROW(89:89),K$14:O$163,5)</f>
        <v/>
      </c>
      <c r="W102" t="str" cm="1">
        <f t="array" ref="W102">VLOOKUP(ROW(89:89),K$14:P$163,6)</f>
        <v/>
      </c>
      <c r="X102" t="str" cm="1">
        <f t="array" ref="X102">VLOOKUP(ROW(89:89),K$14:Q$163,7)</f>
        <v/>
      </c>
      <c r="Y102" t="str" cm="1">
        <f t="array" ref="Y102">VLOOKUP(ROW(89:89),K$14:R$163,8)</f>
        <v/>
      </c>
      <c r="AA102">
        <f t="shared" si="27"/>
        <v>0</v>
      </c>
      <c r="AB102">
        <f t="shared" si="36"/>
        <v>0</v>
      </c>
      <c r="AC102">
        <f t="shared" si="37"/>
        <v>0</v>
      </c>
      <c r="AD102">
        <f t="shared" si="28"/>
        <v>0</v>
      </c>
    </row>
    <row r="103" spans="1:30">
      <c r="A103">
        <v>90</v>
      </c>
      <c r="B103" t="str">
        <f>_xlfn.XLOOKUP(A103,'Order Page'!T$29:T$471,'Order Page'!D$29:D$471,"")</f>
        <v/>
      </c>
      <c r="C103" t="str">
        <f>_xlfn.XLOOKUP(A103,'Order Page'!T$29:T$471,'Order Page'!U$29:U$471,"")</f>
        <v/>
      </c>
      <c r="D103" t="str">
        <f>_xlfn.XLOOKUP(A103,'Order Page'!T$29:T$471,'Order Page'!C$29:C$471,"")</f>
        <v/>
      </c>
      <c r="E103" t="str">
        <f>_xlfn.XLOOKUP(A103,'Order Page'!T$29:T$471,'Order Page'!Q$29:Q$471,"")</f>
        <v/>
      </c>
      <c r="F103" t="str">
        <f>_xlfn.XLOOKUP(A103,'Order Page'!T$29:T$471,'Order Page'!P$29:P$471,"")</f>
        <v/>
      </c>
      <c r="G103" t="str">
        <f>_xlfn.XLOOKUP(A103,'Order Page'!T$29:T$471,'Order Page'!O$29:O$471,"")</f>
        <v/>
      </c>
      <c r="H103" t="str">
        <f>_xlfn.XLOOKUP(A103,'Order Page'!T$29:T$471,'Order Page'!R$29:R$471,"")</f>
        <v/>
      </c>
      <c r="I103" t="str">
        <f>IFERROR(RANK(F103,F$14:F$213,1)+COUNTIF(F$14:F103,F103)-1,"")</f>
        <v/>
      </c>
      <c r="K103" t="str">
        <f t="shared" si="38"/>
        <v/>
      </c>
      <c r="L103" t="str">
        <f t="shared" si="29"/>
        <v/>
      </c>
      <c r="M103" t="str">
        <f t="shared" si="30"/>
        <v/>
      </c>
      <c r="N103" t="str">
        <f t="shared" si="31"/>
        <v/>
      </c>
      <c r="O103" t="str">
        <f t="shared" si="32"/>
        <v/>
      </c>
      <c r="P103" t="str">
        <f t="shared" si="33"/>
        <v/>
      </c>
      <c r="Q103" t="str">
        <f t="shared" si="34"/>
        <v/>
      </c>
      <c r="R103" t="str">
        <f t="shared" si="35"/>
        <v/>
      </c>
      <c r="T103" t="str" cm="1">
        <f t="array" ref="T103">VLOOKUP(ROW(90:90),K$14:L$163,2)</f>
        <v/>
      </c>
      <c r="U103" t="str" cm="1">
        <f t="array" ref="U103">VLOOKUP(ROW(90:90),K$14:N$163,4)</f>
        <v/>
      </c>
      <c r="V103" t="str" cm="1">
        <f t="array" ref="V103">VLOOKUP(ROW(90:90),K$14:O$163,5)</f>
        <v/>
      </c>
      <c r="W103" t="str" cm="1">
        <f t="array" ref="W103">VLOOKUP(ROW(90:90),K$14:P$163,6)</f>
        <v/>
      </c>
      <c r="X103" t="str" cm="1">
        <f t="array" ref="X103">VLOOKUP(ROW(90:90),K$14:Q$163,7)</f>
        <v/>
      </c>
      <c r="Y103" t="str" cm="1">
        <f t="array" ref="Y103">VLOOKUP(ROW(90:90),K$14:R$163,8)</f>
        <v/>
      </c>
      <c r="AA103">
        <f t="shared" si="27"/>
        <v>0</v>
      </c>
      <c r="AB103">
        <f t="shared" si="36"/>
        <v>0</v>
      </c>
      <c r="AC103">
        <f t="shared" si="37"/>
        <v>0</v>
      </c>
      <c r="AD103">
        <f t="shared" si="28"/>
        <v>0</v>
      </c>
    </row>
    <row r="104" spans="1:30">
      <c r="A104">
        <v>91</v>
      </c>
      <c r="B104" t="str">
        <f>_xlfn.XLOOKUP(A104,'Order Page'!T$29:T$471,'Order Page'!D$29:D$471,"")</f>
        <v/>
      </c>
      <c r="C104" t="str">
        <f>_xlfn.XLOOKUP(A104,'Order Page'!T$29:T$471,'Order Page'!U$29:U$471,"")</f>
        <v/>
      </c>
      <c r="D104" t="str">
        <f>_xlfn.XLOOKUP(A104,'Order Page'!T$29:T$471,'Order Page'!C$29:C$471,"")</f>
        <v/>
      </c>
      <c r="E104" t="str">
        <f>_xlfn.XLOOKUP(A104,'Order Page'!T$29:T$471,'Order Page'!Q$29:Q$471,"")</f>
        <v/>
      </c>
      <c r="F104" t="str">
        <f>_xlfn.XLOOKUP(A104,'Order Page'!T$29:T$471,'Order Page'!P$29:P$471,"")</f>
        <v/>
      </c>
      <c r="G104" t="str">
        <f>_xlfn.XLOOKUP(A104,'Order Page'!T$29:T$471,'Order Page'!O$29:O$471,"")</f>
        <v/>
      </c>
      <c r="H104" t="str">
        <f>_xlfn.XLOOKUP(A104,'Order Page'!T$29:T$471,'Order Page'!R$29:R$471,"")</f>
        <v/>
      </c>
      <c r="I104" t="str">
        <f>IFERROR(RANK(F104,F$14:F$213,1)+COUNTIF(F$14:F104,F104)-1,"")</f>
        <v/>
      </c>
      <c r="K104" t="str">
        <f t="shared" si="38"/>
        <v/>
      </c>
      <c r="L104" t="str">
        <f t="shared" si="29"/>
        <v/>
      </c>
      <c r="M104" t="str">
        <f t="shared" si="30"/>
        <v/>
      </c>
      <c r="N104" t="str">
        <f t="shared" si="31"/>
        <v/>
      </c>
      <c r="O104" t="str">
        <f t="shared" si="32"/>
        <v/>
      </c>
      <c r="P104" t="str">
        <f t="shared" si="33"/>
        <v/>
      </c>
      <c r="Q104" t="str">
        <f t="shared" si="34"/>
        <v/>
      </c>
      <c r="R104" t="str">
        <f t="shared" si="35"/>
        <v/>
      </c>
      <c r="T104" t="str" cm="1">
        <f t="array" ref="T104">VLOOKUP(ROW(91:91),K$14:L$163,2)</f>
        <v/>
      </c>
      <c r="U104" t="str" cm="1">
        <f t="array" ref="U104">VLOOKUP(ROW(91:91),K$14:N$163,4)</f>
        <v/>
      </c>
      <c r="V104" t="str" cm="1">
        <f t="array" ref="V104">VLOOKUP(ROW(91:91),K$14:O$163,5)</f>
        <v/>
      </c>
      <c r="W104" t="str" cm="1">
        <f t="array" ref="W104">VLOOKUP(ROW(91:91),K$14:P$163,6)</f>
        <v/>
      </c>
      <c r="X104" t="str" cm="1">
        <f t="array" ref="X104">VLOOKUP(ROW(91:91),K$14:Q$163,7)</f>
        <v/>
      </c>
      <c r="Y104" t="str" cm="1">
        <f t="array" ref="Y104">VLOOKUP(ROW(91:91),K$14:R$163,8)</f>
        <v/>
      </c>
      <c r="AA104">
        <f t="shared" si="27"/>
        <v>0</v>
      </c>
      <c r="AB104">
        <f t="shared" si="36"/>
        <v>0</v>
      </c>
      <c r="AC104">
        <f t="shared" si="37"/>
        <v>0</v>
      </c>
      <c r="AD104">
        <f t="shared" si="28"/>
        <v>0</v>
      </c>
    </row>
    <row r="105" spans="1:30">
      <c r="A105">
        <v>92</v>
      </c>
      <c r="B105" t="str">
        <f>_xlfn.XLOOKUP(A105,'Order Page'!T$29:T$471,'Order Page'!D$29:D$471,"")</f>
        <v/>
      </c>
      <c r="C105" t="str">
        <f>_xlfn.XLOOKUP(A105,'Order Page'!T$29:T$471,'Order Page'!U$29:U$471,"")</f>
        <v/>
      </c>
      <c r="D105" t="str">
        <f>_xlfn.XLOOKUP(A105,'Order Page'!T$29:T$471,'Order Page'!C$29:C$471,"")</f>
        <v/>
      </c>
      <c r="E105" t="str">
        <f>_xlfn.XLOOKUP(A105,'Order Page'!T$29:T$471,'Order Page'!Q$29:Q$471,"")</f>
        <v/>
      </c>
      <c r="F105" t="str">
        <f>_xlfn.XLOOKUP(A105,'Order Page'!T$29:T$471,'Order Page'!P$29:P$471,"")</f>
        <v/>
      </c>
      <c r="G105" t="str">
        <f>_xlfn.XLOOKUP(A105,'Order Page'!T$29:T$471,'Order Page'!O$29:O$471,"")</f>
        <v/>
      </c>
      <c r="H105" t="str">
        <f>_xlfn.XLOOKUP(A105,'Order Page'!T$29:T$471,'Order Page'!R$29:R$471,"")</f>
        <v/>
      </c>
      <c r="I105" t="str">
        <f>IFERROR(RANK(F105,F$14:F$213,1)+COUNTIF(F$14:F105,F105)-1,"")</f>
        <v/>
      </c>
      <c r="K105" t="str">
        <f t="shared" si="38"/>
        <v/>
      </c>
      <c r="L105" t="str">
        <f t="shared" si="29"/>
        <v/>
      </c>
      <c r="M105" t="str">
        <f t="shared" si="30"/>
        <v/>
      </c>
      <c r="N105" t="str">
        <f t="shared" si="31"/>
        <v/>
      </c>
      <c r="O105" t="str">
        <f t="shared" si="32"/>
        <v/>
      </c>
      <c r="P105" t="str">
        <f t="shared" si="33"/>
        <v/>
      </c>
      <c r="Q105" t="str">
        <f t="shared" si="34"/>
        <v/>
      </c>
      <c r="R105" t="str">
        <f t="shared" si="35"/>
        <v/>
      </c>
      <c r="T105" t="str" cm="1">
        <f t="array" ref="T105">VLOOKUP(ROW(92:92),K$14:L$163,2)</f>
        <v/>
      </c>
      <c r="U105" t="str" cm="1">
        <f t="array" ref="U105">VLOOKUP(ROW(92:92),K$14:N$163,4)</f>
        <v/>
      </c>
      <c r="V105" t="str" cm="1">
        <f t="array" ref="V105">VLOOKUP(ROW(92:92),K$14:O$163,5)</f>
        <v/>
      </c>
      <c r="W105" t="str" cm="1">
        <f t="array" ref="W105">VLOOKUP(ROW(92:92),K$14:P$163,6)</f>
        <v/>
      </c>
      <c r="X105" t="str" cm="1">
        <f t="array" ref="X105">VLOOKUP(ROW(92:92),K$14:Q$163,7)</f>
        <v/>
      </c>
      <c r="Y105" t="str" cm="1">
        <f t="array" ref="Y105">VLOOKUP(ROW(92:92),K$14:R$163,8)</f>
        <v/>
      </c>
      <c r="AA105">
        <f t="shared" si="27"/>
        <v>0</v>
      </c>
      <c r="AB105">
        <f t="shared" si="36"/>
        <v>0</v>
      </c>
      <c r="AC105">
        <f t="shared" si="37"/>
        <v>0</v>
      </c>
      <c r="AD105">
        <f t="shared" si="28"/>
        <v>0</v>
      </c>
    </row>
    <row r="106" spans="1:30">
      <c r="A106">
        <v>93</v>
      </c>
      <c r="B106" t="str">
        <f>_xlfn.XLOOKUP(A106,'Order Page'!T$29:T$471,'Order Page'!D$29:D$471,"")</f>
        <v/>
      </c>
      <c r="C106" t="str">
        <f>_xlfn.XLOOKUP(A106,'Order Page'!T$29:T$471,'Order Page'!U$29:U$471,"")</f>
        <v/>
      </c>
      <c r="D106" t="str">
        <f>_xlfn.XLOOKUP(A106,'Order Page'!T$29:T$471,'Order Page'!C$29:C$471,"")</f>
        <v/>
      </c>
      <c r="E106" t="str">
        <f>_xlfn.XLOOKUP(A106,'Order Page'!T$29:T$471,'Order Page'!Q$29:Q$471,"")</f>
        <v/>
      </c>
      <c r="F106" t="str">
        <f>_xlfn.XLOOKUP(A106,'Order Page'!T$29:T$471,'Order Page'!P$29:P$471,"")</f>
        <v/>
      </c>
      <c r="G106" t="str">
        <f>_xlfn.XLOOKUP(A106,'Order Page'!T$29:T$471,'Order Page'!O$29:O$471,"")</f>
        <v/>
      </c>
      <c r="H106" t="str">
        <f>_xlfn.XLOOKUP(A106,'Order Page'!T$29:T$471,'Order Page'!R$29:R$471,"")</f>
        <v/>
      </c>
      <c r="I106" t="str">
        <f>IFERROR(RANK(F106,F$14:F$213,1)+COUNTIF(F$14:F106,F106)-1,"")</f>
        <v/>
      </c>
      <c r="K106" t="str">
        <f t="shared" si="38"/>
        <v/>
      </c>
      <c r="L106" t="str">
        <f t="shared" si="29"/>
        <v/>
      </c>
      <c r="M106" t="str">
        <f t="shared" si="30"/>
        <v/>
      </c>
      <c r="N106" t="str">
        <f t="shared" si="31"/>
        <v/>
      </c>
      <c r="O106" t="str">
        <f t="shared" si="32"/>
        <v/>
      </c>
      <c r="P106" t="str">
        <f t="shared" si="33"/>
        <v/>
      </c>
      <c r="Q106" t="str">
        <f t="shared" si="34"/>
        <v/>
      </c>
      <c r="R106" t="str">
        <f t="shared" si="35"/>
        <v/>
      </c>
      <c r="T106" t="str" cm="1">
        <f t="array" ref="T106">VLOOKUP(ROW(93:93),K$14:L$163,2)</f>
        <v/>
      </c>
      <c r="U106" t="str" cm="1">
        <f t="array" ref="U106">VLOOKUP(ROW(93:93),K$14:N$163,4)</f>
        <v/>
      </c>
      <c r="V106" t="str" cm="1">
        <f t="array" ref="V106">VLOOKUP(ROW(93:93),K$14:O$163,5)</f>
        <v/>
      </c>
      <c r="W106" t="str" cm="1">
        <f t="array" ref="W106">VLOOKUP(ROW(93:93),K$14:P$163,6)</f>
        <v/>
      </c>
      <c r="X106" t="str" cm="1">
        <f t="array" ref="X106">VLOOKUP(ROW(93:93),K$14:Q$163,7)</f>
        <v/>
      </c>
      <c r="Y106" t="str" cm="1">
        <f t="array" ref="Y106">VLOOKUP(ROW(93:93),K$14:R$163,8)</f>
        <v/>
      </c>
      <c r="AA106">
        <f t="shared" si="27"/>
        <v>0</v>
      </c>
      <c r="AB106">
        <f t="shared" si="36"/>
        <v>0</v>
      </c>
      <c r="AC106">
        <f t="shared" si="37"/>
        <v>0</v>
      </c>
      <c r="AD106">
        <f t="shared" si="28"/>
        <v>0</v>
      </c>
    </row>
    <row r="107" spans="1:30">
      <c r="A107">
        <v>94</v>
      </c>
      <c r="B107" t="str">
        <f>_xlfn.XLOOKUP(A107,'Order Page'!T$29:T$471,'Order Page'!D$29:D$471,"")</f>
        <v/>
      </c>
      <c r="C107" t="str">
        <f>_xlfn.XLOOKUP(A107,'Order Page'!T$29:T$471,'Order Page'!U$29:U$471,"")</f>
        <v/>
      </c>
      <c r="D107" t="str">
        <f>_xlfn.XLOOKUP(A107,'Order Page'!T$29:T$471,'Order Page'!C$29:C$471,"")</f>
        <v/>
      </c>
      <c r="E107" t="str">
        <f>_xlfn.XLOOKUP(A107,'Order Page'!T$29:T$471,'Order Page'!Q$29:Q$471,"")</f>
        <v/>
      </c>
      <c r="F107" t="str">
        <f>_xlfn.XLOOKUP(A107,'Order Page'!T$29:T$471,'Order Page'!P$29:P$471,"")</f>
        <v/>
      </c>
      <c r="G107" t="str">
        <f>_xlfn.XLOOKUP(A107,'Order Page'!T$29:T$471,'Order Page'!O$29:O$471,"")</f>
        <v/>
      </c>
      <c r="H107" t="str">
        <f>_xlfn.XLOOKUP(A107,'Order Page'!T$29:T$471,'Order Page'!R$29:R$471,"")</f>
        <v/>
      </c>
      <c r="I107" t="str">
        <f>IFERROR(RANK(F107,F$14:F$213,1)+COUNTIF(F$14:F107,F107)-1,"")</f>
        <v/>
      </c>
      <c r="K107" t="str">
        <f t="shared" si="38"/>
        <v/>
      </c>
      <c r="L107" t="str">
        <f t="shared" si="29"/>
        <v/>
      </c>
      <c r="M107" t="str">
        <f t="shared" si="30"/>
        <v/>
      </c>
      <c r="N107" t="str">
        <f t="shared" si="31"/>
        <v/>
      </c>
      <c r="O107" t="str">
        <f t="shared" si="32"/>
        <v/>
      </c>
      <c r="P107" t="str">
        <f t="shared" si="33"/>
        <v/>
      </c>
      <c r="Q107" t="str">
        <f t="shared" si="34"/>
        <v/>
      </c>
      <c r="R107" t="str">
        <f t="shared" si="35"/>
        <v/>
      </c>
      <c r="T107" t="str" cm="1">
        <f t="array" ref="T107">VLOOKUP(ROW(94:94),K$14:L$163,2)</f>
        <v/>
      </c>
      <c r="U107" t="str" cm="1">
        <f t="array" ref="U107">VLOOKUP(ROW(94:94),K$14:N$163,4)</f>
        <v/>
      </c>
      <c r="V107" t="str" cm="1">
        <f t="array" ref="V107">VLOOKUP(ROW(94:94),K$14:O$163,5)</f>
        <v/>
      </c>
      <c r="W107" t="str" cm="1">
        <f t="array" ref="W107">VLOOKUP(ROW(94:94),K$14:P$163,6)</f>
        <v/>
      </c>
      <c r="X107" t="str" cm="1">
        <f t="array" ref="X107">VLOOKUP(ROW(94:94),K$14:Q$163,7)</f>
        <v/>
      </c>
      <c r="Y107" t="str" cm="1">
        <f t="array" ref="Y107">VLOOKUP(ROW(94:94),K$14:R$163,8)</f>
        <v/>
      </c>
      <c r="AA107">
        <f t="shared" ref="AA107:AA170" si="39">IF(OR(V107="5L Waterlilies",V107="2L Waterlilies",V107="2L Deep Water Plants"),X107,0)+MAX(AA108:AA254)</f>
        <v>0</v>
      </c>
      <c r="AB107">
        <f t="shared" si="36"/>
        <v>0</v>
      </c>
      <c r="AC107">
        <f t="shared" si="37"/>
        <v>0</v>
      </c>
      <c r="AD107">
        <f t="shared" si="28"/>
        <v>0</v>
      </c>
    </row>
    <row r="108" spans="1:30">
      <c r="A108">
        <v>95</v>
      </c>
      <c r="B108" t="str">
        <f>_xlfn.XLOOKUP(A108,'Order Page'!T$29:T$471,'Order Page'!D$29:D$471,"")</f>
        <v/>
      </c>
      <c r="C108" t="str">
        <f>_xlfn.XLOOKUP(A108,'Order Page'!T$29:T$471,'Order Page'!U$29:U$471,"")</f>
        <v/>
      </c>
      <c r="D108" t="str">
        <f>_xlfn.XLOOKUP(A108,'Order Page'!T$29:T$471,'Order Page'!C$29:C$471,"")</f>
        <v/>
      </c>
      <c r="E108" t="str">
        <f>_xlfn.XLOOKUP(A108,'Order Page'!T$29:T$471,'Order Page'!Q$29:Q$471,"")</f>
        <v/>
      </c>
      <c r="F108" t="str">
        <f>_xlfn.XLOOKUP(A108,'Order Page'!T$29:T$471,'Order Page'!P$29:P$471,"")</f>
        <v/>
      </c>
      <c r="G108" t="str">
        <f>_xlfn.XLOOKUP(A108,'Order Page'!T$29:T$471,'Order Page'!O$29:O$471,"")</f>
        <v/>
      </c>
      <c r="H108" t="str">
        <f>_xlfn.XLOOKUP(A108,'Order Page'!T$29:T$471,'Order Page'!R$29:R$471,"")</f>
        <v/>
      </c>
      <c r="I108" t="str">
        <f>IFERROR(RANK(F108,F$14:F$213,1)+COUNTIF(F$14:F108,F108)-1,"")</f>
        <v/>
      </c>
      <c r="K108" t="str">
        <f t="shared" si="38"/>
        <v/>
      </c>
      <c r="L108" t="str">
        <f t="shared" si="29"/>
        <v/>
      </c>
      <c r="M108" t="str">
        <f t="shared" si="30"/>
        <v/>
      </c>
      <c r="N108" t="str">
        <f t="shared" si="31"/>
        <v/>
      </c>
      <c r="O108" t="str">
        <f t="shared" si="32"/>
        <v/>
      </c>
      <c r="P108" t="str">
        <f t="shared" si="33"/>
        <v/>
      </c>
      <c r="Q108" t="str">
        <f t="shared" si="34"/>
        <v/>
      </c>
      <c r="R108" t="str">
        <f t="shared" si="35"/>
        <v/>
      </c>
      <c r="T108" t="str" cm="1">
        <f t="array" ref="T108">VLOOKUP(ROW(95:95),K$14:L$163,2)</f>
        <v/>
      </c>
      <c r="U108" t="str" cm="1">
        <f t="array" ref="U108">VLOOKUP(ROW(95:95),K$14:N$163,4)</f>
        <v/>
      </c>
      <c r="V108" t="str" cm="1">
        <f t="array" ref="V108">VLOOKUP(ROW(95:95),K$14:O$163,5)</f>
        <v/>
      </c>
      <c r="W108" t="str" cm="1">
        <f t="array" ref="W108">VLOOKUP(ROW(95:95),K$14:P$163,6)</f>
        <v/>
      </c>
      <c r="X108" t="str" cm="1">
        <f t="array" ref="X108">VLOOKUP(ROW(95:95),K$14:Q$163,7)</f>
        <v/>
      </c>
      <c r="Y108" t="str" cm="1">
        <f t="array" ref="Y108">VLOOKUP(ROW(95:95),K$14:R$163,8)</f>
        <v/>
      </c>
      <c r="AA108">
        <f t="shared" si="39"/>
        <v>0</v>
      </c>
      <c r="AB108">
        <f t="shared" si="36"/>
        <v>0</v>
      </c>
      <c r="AC108">
        <f t="shared" si="37"/>
        <v>0</v>
      </c>
      <c r="AD108">
        <f t="shared" si="28"/>
        <v>0</v>
      </c>
    </row>
    <row r="109" spans="1:30">
      <c r="A109">
        <v>96</v>
      </c>
      <c r="B109" t="str">
        <f>_xlfn.XLOOKUP(A109,'Order Page'!T$29:T$471,'Order Page'!D$29:D$471,"")</f>
        <v/>
      </c>
      <c r="C109" t="str">
        <f>_xlfn.XLOOKUP(A109,'Order Page'!T$29:T$471,'Order Page'!U$29:U$471,"")</f>
        <v/>
      </c>
      <c r="D109" t="str">
        <f>_xlfn.XLOOKUP(A109,'Order Page'!T$29:T$471,'Order Page'!C$29:C$471,"")</f>
        <v/>
      </c>
      <c r="E109" t="str">
        <f>_xlfn.XLOOKUP(A109,'Order Page'!T$29:T$471,'Order Page'!Q$29:Q$471,"")</f>
        <v/>
      </c>
      <c r="F109" t="str">
        <f>_xlfn.XLOOKUP(A109,'Order Page'!T$29:T$471,'Order Page'!P$29:P$471,"")</f>
        <v/>
      </c>
      <c r="G109" t="str">
        <f>_xlfn.XLOOKUP(A109,'Order Page'!T$29:T$471,'Order Page'!O$29:O$471,"")</f>
        <v/>
      </c>
      <c r="H109" t="str">
        <f>_xlfn.XLOOKUP(A109,'Order Page'!T$29:T$471,'Order Page'!R$29:R$471,"")</f>
        <v/>
      </c>
      <c r="I109" t="str">
        <f>IFERROR(RANK(F109,F$14:F$213,1)+COUNTIF(F$14:F109,F109)-1,"")</f>
        <v/>
      </c>
      <c r="K109" t="str">
        <f t="shared" si="38"/>
        <v/>
      </c>
      <c r="L109" t="str">
        <f t="shared" si="29"/>
        <v/>
      </c>
      <c r="M109" t="str">
        <f t="shared" si="30"/>
        <v/>
      </c>
      <c r="N109" t="str">
        <f t="shared" si="31"/>
        <v/>
      </c>
      <c r="O109" t="str">
        <f t="shared" si="32"/>
        <v/>
      </c>
      <c r="P109" t="str">
        <f t="shared" si="33"/>
        <v/>
      </c>
      <c r="Q109" t="str">
        <f t="shared" si="34"/>
        <v/>
      </c>
      <c r="R109" t="str">
        <f t="shared" si="35"/>
        <v/>
      </c>
      <c r="T109" t="str" cm="1">
        <f t="array" ref="T109">VLOOKUP(ROW(96:96),K$14:L$163,2)</f>
        <v/>
      </c>
      <c r="U109" t="str" cm="1">
        <f t="array" ref="U109">VLOOKUP(ROW(96:96),K$14:N$163,4)</f>
        <v/>
      </c>
      <c r="V109" t="str" cm="1">
        <f t="array" ref="V109">VLOOKUP(ROW(96:96),K$14:O$163,5)</f>
        <v/>
      </c>
      <c r="W109" t="str" cm="1">
        <f t="array" ref="W109">VLOOKUP(ROW(96:96),K$14:P$163,6)</f>
        <v/>
      </c>
      <c r="X109" t="str" cm="1">
        <f t="array" ref="X109">VLOOKUP(ROW(96:96),K$14:Q$163,7)</f>
        <v/>
      </c>
      <c r="Y109" t="str" cm="1">
        <f t="array" ref="Y109">VLOOKUP(ROW(96:96),K$14:R$163,8)</f>
        <v/>
      </c>
      <c r="AA109">
        <f t="shared" si="39"/>
        <v>0</v>
      </c>
      <c r="AB109">
        <f t="shared" si="36"/>
        <v>0</v>
      </c>
      <c r="AC109">
        <f t="shared" si="37"/>
        <v>0</v>
      </c>
      <c r="AD109">
        <f t="shared" si="28"/>
        <v>0</v>
      </c>
    </row>
    <row r="110" spans="1:30">
      <c r="A110">
        <v>97</v>
      </c>
      <c r="B110" t="str">
        <f>_xlfn.XLOOKUP(A110,'Order Page'!T$29:T$471,'Order Page'!D$29:D$471,"")</f>
        <v/>
      </c>
      <c r="C110" t="str">
        <f>_xlfn.XLOOKUP(A110,'Order Page'!T$29:T$471,'Order Page'!U$29:U$471,"")</f>
        <v/>
      </c>
      <c r="D110" t="str">
        <f>_xlfn.XLOOKUP(A110,'Order Page'!T$29:T$471,'Order Page'!C$29:C$471,"")</f>
        <v/>
      </c>
      <c r="E110" t="str">
        <f>_xlfn.XLOOKUP(A110,'Order Page'!T$29:T$471,'Order Page'!Q$29:Q$471,"")</f>
        <v/>
      </c>
      <c r="F110" t="str">
        <f>_xlfn.XLOOKUP(A110,'Order Page'!T$29:T$471,'Order Page'!P$29:P$471,"")</f>
        <v/>
      </c>
      <c r="G110" t="str">
        <f>_xlfn.XLOOKUP(A110,'Order Page'!T$29:T$471,'Order Page'!O$29:O$471,"")</f>
        <v/>
      </c>
      <c r="H110" t="str">
        <f>_xlfn.XLOOKUP(A110,'Order Page'!T$29:T$471,'Order Page'!R$29:R$471,"")</f>
        <v/>
      </c>
      <c r="I110" t="str">
        <f>IFERROR(RANK(F110,F$14:F$213,1)+COUNTIF(F$14:F110,F110)-1,"")</f>
        <v/>
      </c>
      <c r="K110" t="str">
        <f t="shared" si="38"/>
        <v/>
      </c>
      <c r="L110" t="str">
        <f t="shared" si="29"/>
        <v/>
      </c>
      <c r="M110" t="str">
        <f t="shared" si="30"/>
        <v/>
      </c>
      <c r="N110" t="str">
        <f t="shared" si="31"/>
        <v/>
      </c>
      <c r="O110" t="str">
        <f t="shared" si="32"/>
        <v/>
      </c>
      <c r="P110" t="str">
        <f t="shared" si="33"/>
        <v/>
      </c>
      <c r="Q110" t="str">
        <f t="shared" si="34"/>
        <v/>
      </c>
      <c r="R110" t="str">
        <f t="shared" si="35"/>
        <v/>
      </c>
      <c r="T110" t="str" cm="1">
        <f t="array" ref="T110">VLOOKUP(ROW(97:97),K$14:L$163,2)</f>
        <v/>
      </c>
      <c r="U110" t="str" cm="1">
        <f t="array" ref="U110">VLOOKUP(ROW(97:97),K$14:N$163,4)</f>
        <v/>
      </c>
      <c r="V110" t="str" cm="1">
        <f t="array" ref="V110">VLOOKUP(ROW(97:97),K$14:O$163,5)</f>
        <v/>
      </c>
      <c r="W110" t="str" cm="1">
        <f t="array" ref="W110">VLOOKUP(ROW(97:97),K$14:P$163,6)</f>
        <v/>
      </c>
      <c r="X110" t="str" cm="1">
        <f t="array" ref="X110">VLOOKUP(ROW(97:97),K$14:Q$163,7)</f>
        <v/>
      </c>
      <c r="Y110" t="str" cm="1">
        <f t="array" ref="Y110">VLOOKUP(ROW(97:97),K$14:R$163,8)</f>
        <v/>
      </c>
      <c r="AA110">
        <f t="shared" si="39"/>
        <v>0</v>
      </c>
      <c r="AB110">
        <f t="shared" si="36"/>
        <v>0</v>
      </c>
      <c r="AC110">
        <f t="shared" si="37"/>
        <v>0</v>
      </c>
      <c r="AD110">
        <f t="shared" si="28"/>
        <v>0</v>
      </c>
    </row>
    <row r="111" spans="1:30">
      <c r="A111">
        <v>98</v>
      </c>
      <c r="B111" t="str">
        <f>_xlfn.XLOOKUP(A111,'Order Page'!T$29:T$471,'Order Page'!D$29:D$471,"")</f>
        <v/>
      </c>
      <c r="C111" t="str">
        <f>_xlfn.XLOOKUP(A111,'Order Page'!T$29:T$471,'Order Page'!U$29:U$471,"")</f>
        <v/>
      </c>
      <c r="D111" t="str">
        <f>_xlfn.XLOOKUP(A111,'Order Page'!T$29:T$471,'Order Page'!C$29:C$471,"")</f>
        <v/>
      </c>
      <c r="E111" t="str">
        <f>_xlfn.XLOOKUP(A111,'Order Page'!T$29:T$471,'Order Page'!Q$29:Q$471,"")</f>
        <v/>
      </c>
      <c r="F111" t="str">
        <f>_xlfn.XLOOKUP(A111,'Order Page'!T$29:T$471,'Order Page'!P$29:P$471,"")</f>
        <v/>
      </c>
      <c r="G111" t="str">
        <f>_xlfn.XLOOKUP(A111,'Order Page'!T$29:T$471,'Order Page'!O$29:O$471,"")</f>
        <v/>
      </c>
      <c r="H111" t="str">
        <f>_xlfn.XLOOKUP(A111,'Order Page'!T$29:T$471,'Order Page'!R$29:R$471,"")</f>
        <v/>
      </c>
      <c r="I111" t="str">
        <f>IFERROR(RANK(F111,F$14:F$213,1)+COUNTIF(F$14:F111,F111)-1,"")</f>
        <v/>
      </c>
      <c r="K111" t="str">
        <f t="shared" si="38"/>
        <v/>
      </c>
      <c r="L111" t="str">
        <f t="shared" si="29"/>
        <v/>
      </c>
      <c r="M111" t="str">
        <f t="shared" si="30"/>
        <v/>
      </c>
      <c r="N111" t="str">
        <f t="shared" si="31"/>
        <v/>
      </c>
      <c r="O111" t="str">
        <f t="shared" si="32"/>
        <v/>
      </c>
      <c r="P111" t="str">
        <f t="shared" si="33"/>
        <v/>
      </c>
      <c r="Q111" t="str">
        <f t="shared" si="34"/>
        <v/>
      </c>
      <c r="R111" t="str">
        <f t="shared" si="35"/>
        <v/>
      </c>
      <c r="T111" t="str" cm="1">
        <f t="array" ref="T111">VLOOKUP(ROW(98:98),K$14:L$163,2)</f>
        <v/>
      </c>
      <c r="U111" t="str" cm="1">
        <f t="array" ref="U111">VLOOKUP(ROW(98:98),K$14:N$163,4)</f>
        <v/>
      </c>
      <c r="V111" t="str" cm="1">
        <f t="array" ref="V111">VLOOKUP(ROW(98:98),K$14:O$163,5)</f>
        <v/>
      </c>
      <c r="W111" t="str" cm="1">
        <f t="array" ref="W111">VLOOKUP(ROW(98:98),K$14:P$163,6)</f>
        <v/>
      </c>
      <c r="X111" t="str" cm="1">
        <f t="array" ref="X111">VLOOKUP(ROW(98:98),K$14:Q$163,7)</f>
        <v/>
      </c>
      <c r="Y111" t="str" cm="1">
        <f t="array" ref="Y111">VLOOKUP(ROW(98:98),K$14:R$163,8)</f>
        <v/>
      </c>
      <c r="AA111">
        <f t="shared" si="39"/>
        <v>0</v>
      </c>
      <c r="AB111">
        <f t="shared" si="36"/>
        <v>0</v>
      </c>
      <c r="AC111">
        <f t="shared" si="37"/>
        <v>0</v>
      </c>
      <c r="AD111">
        <f t="shared" si="28"/>
        <v>0</v>
      </c>
    </row>
    <row r="112" spans="1:30">
      <c r="A112">
        <v>99</v>
      </c>
      <c r="B112" t="str">
        <f>_xlfn.XLOOKUP(A112,'Order Page'!T$29:T$471,'Order Page'!D$29:D$471,"")</f>
        <v/>
      </c>
      <c r="C112" t="str">
        <f>_xlfn.XLOOKUP(A112,'Order Page'!T$29:T$471,'Order Page'!U$29:U$471,"")</f>
        <v/>
      </c>
      <c r="D112" t="str">
        <f>_xlfn.XLOOKUP(A112,'Order Page'!T$29:T$471,'Order Page'!C$29:C$471,"")</f>
        <v/>
      </c>
      <c r="E112" t="str">
        <f>_xlfn.XLOOKUP(A112,'Order Page'!T$29:T$471,'Order Page'!Q$29:Q$471,"")</f>
        <v/>
      </c>
      <c r="F112" t="str">
        <f>_xlfn.XLOOKUP(A112,'Order Page'!T$29:T$471,'Order Page'!P$29:P$471,"")</f>
        <v/>
      </c>
      <c r="G112" t="str">
        <f>_xlfn.XLOOKUP(A112,'Order Page'!T$29:T$471,'Order Page'!O$29:O$471,"")</f>
        <v/>
      </c>
      <c r="H112" t="str">
        <f>_xlfn.XLOOKUP(A112,'Order Page'!T$29:T$471,'Order Page'!R$29:R$471,"")</f>
        <v/>
      </c>
      <c r="I112" t="str">
        <f>IFERROR(RANK(F112,F$14:F$213,1)+COUNTIF(F$14:F112,F112)-1,"")</f>
        <v/>
      </c>
      <c r="K112" t="str">
        <f t="shared" si="38"/>
        <v/>
      </c>
      <c r="L112" t="str">
        <f t="shared" si="29"/>
        <v/>
      </c>
      <c r="M112" t="str">
        <f t="shared" si="30"/>
        <v/>
      </c>
      <c r="N112" t="str">
        <f t="shared" si="31"/>
        <v/>
      </c>
      <c r="O112" t="str">
        <f t="shared" si="32"/>
        <v/>
      </c>
      <c r="P112" t="str">
        <f t="shared" si="33"/>
        <v/>
      </c>
      <c r="Q112" t="str">
        <f t="shared" si="34"/>
        <v/>
      </c>
      <c r="R112" t="str">
        <f t="shared" si="35"/>
        <v/>
      </c>
      <c r="T112" t="str" cm="1">
        <f t="array" ref="T112">VLOOKUP(ROW(99:99),K$14:L$163,2)</f>
        <v/>
      </c>
      <c r="U112" t="str" cm="1">
        <f t="array" ref="U112">VLOOKUP(ROW(99:99),K$14:N$163,4)</f>
        <v/>
      </c>
      <c r="V112" t="str" cm="1">
        <f t="array" ref="V112">VLOOKUP(ROW(99:99),K$14:O$163,5)</f>
        <v/>
      </c>
      <c r="W112" t="str" cm="1">
        <f t="array" ref="W112">VLOOKUP(ROW(99:99),K$14:P$163,6)</f>
        <v/>
      </c>
      <c r="X112" t="str" cm="1">
        <f t="array" ref="X112">VLOOKUP(ROW(99:99),K$14:Q$163,7)</f>
        <v/>
      </c>
      <c r="Y112" t="str" cm="1">
        <f t="array" ref="Y112">VLOOKUP(ROW(99:99),K$14:R$163,8)</f>
        <v/>
      </c>
      <c r="AA112">
        <f t="shared" si="39"/>
        <v>0</v>
      </c>
      <c r="AB112">
        <f t="shared" si="36"/>
        <v>0</v>
      </c>
      <c r="AC112">
        <f t="shared" si="37"/>
        <v>0</v>
      </c>
      <c r="AD112">
        <f t="shared" si="28"/>
        <v>0</v>
      </c>
    </row>
    <row r="113" spans="1:30">
      <c r="A113">
        <v>100</v>
      </c>
      <c r="B113" t="str">
        <f>_xlfn.XLOOKUP(A113,'Order Page'!T$29:T$471,'Order Page'!D$29:D$471,"")</f>
        <v/>
      </c>
      <c r="C113" t="str">
        <f>_xlfn.XLOOKUP(A113,'Order Page'!T$29:T$471,'Order Page'!U$29:U$471,"")</f>
        <v/>
      </c>
      <c r="D113" t="str">
        <f>_xlfn.XLOOKUP(A113,'Order Page'!T$29:T$471,'Order Page'!C$29:C$471,"")</f>
        <v/>
      </c>
      <c r="E113" t="str">
        <f>_xlfn.XLOOKUP(A113,'Order Page'!T$29:T$471,'Order Page'!Q$29:Q$471,"")</f>
        <v/>
      </c>
      <c r="F113" t="str">
        <f>_xlfn.XLOOKUP(A113,'Order Page'!T$29:T$471,'Order Page'!P$29:P$471,"")</f>
        <v/>
      </c>
      <c r="G113" t="str">
        <f>_xlfn.XLOOKUP(A113,'Order Page'!T$29:T$471,'Order Page'!O$29:O$471,"")</f>
        <v/>
      </c>
      <c r="H113" t="str">
        <f>_xlfn.XLOOKUP(A113,'Order Page'!T$29:T$471,'Order Page'!R$29:R$471,"")</f>
        <v/>
      </c>
      <c r="I113" t="str">
        <f>IFERROR(RANK(F113,F$14:F$213,1)+COUNTIF(F$14:F113,F113)-1,"")</f>
        <v/>
      </c>
      <c r="K113" t="str">
        <f t="shared" si="38"/>
        <v/>
      </c>
      <c r="L113" t="str">
        <f t="shared" si="29"/>
        <v/>
      </c>
      <c r="M113" t="str">
        <f t="shared" si="30"/>
        <v/>
      </c>
      <c r="N113" t="str">
        <f t="shared" si="31"/>
        <v/>
      </c>
      <c r="O113" t="str">
        <f t="shared" si="32"/>
        <v/>
      </c>
      <c r="P113" t="str">
        <f t="shared" si="33"/>
        <v/>
      </c>
      <c r="Q113" t="str">
        <f t="shared" si="34"/>
        <v/>
      </c>
      <c r="R113" t="str">
        <f t="shared" si="35"/>
        <v/>
      </c>
      <c r="T113" t="str" cm="1">
        <f t="array" ref="T113">VLOOKUP(ROW(100:100),K$14:L$163,2)</f>
        <v/>
      </c>
      <c r="U113" t="str" cm="1">
        <f t="array" ref="U113">VLOOKUP(ROW(100:100),K$14:N$163,4)</f>
        <v/>
      </c>
      <c r="V113" t="str" cm="1">
        <f t="array" ref="V113">VLOOKUP(ROW(100:100),K$14:O$163,5)</f>
        <v/>
      </c>
      <c r="W113" t="str" cm="1">
        <f t="array" ref="W113">VLOOKUP(ROW(100:100),K$14:P$163,6)</f>
        <v/>
      </c>
      <c r="X113" t="str" cm="1">
        <f t="array" ref="X113">VLOOKUP(ROW(100:100),K$14:Q$163,7)</f>
        <v/>
      </c>
      <c r="Y113" t="str" cm="1">
        <f t="array" ref="Y113">VLOOKUP(ROW(100:100),K$14:R$163,8)</f>
        <v/>
      </c>
      <c r="AA113">
        <f t="shared" si="39"/>
        <v>0</v>
      </c>
      <c r="AB113">
        <f t="shared" si="36"/>
        <v>0</v>
      </c>
      <c r="AC113">
        <f t="shared" si="37"/>
        <v>0</v>
      </c>
      <c r="AD113">
        <f t="shared" si="28"/>
        <v>0</v>
      </c>
    </row>
    <row r="114" spans="1:30">
      <c r="A114">
        <v>101</v>
      </c>
      <c r="B114" t="str">
        <f>_xlfn.XLOOKUP(A114,'Order Page'!T$29:T$471,'Order Page'!D$29:D$471,"")</f>
        <v/>
      </c>
      <c r="C114" t="str">
        <f>_xlfn.XLOOKUP(A114,'Order Page'!T$29:T$471,'Order Page'!U$29:U$471,"")</f>
        <v/>
      </c>
      <c r="D114" t="str">
        <f>_xlfn.XLOOKUP(A114,'Order Page'!T$29:T$471,'Order Page'!C$29:C$471,"")</f>
        <v/>
      </c>
      <c r="E114" t="str">
        <f>_xlfn.XLOOKUP(A114,'Order Page'!T$29:T$471,'Order Page'!Q$29:Q$471,"")</f>
        <v/>
      </c>
      <c r="F114" t="str">
        <f>_xlfn.XLOOKUP(A114,'Order Page'!T$29:T$471,'Order Page'!P$29:P$471,"")</f>
        <v/>
      </c>
      <c r="G114" t="str">
        <f>_xlfn.XLOOKUP(A114,'Order Page'!T$29:T$471,'Order Page'!O$29:O$471,"")</f>
        <v/>
      </c>
      <c r="H114" t="str">
        <f>_xlfn.XLOOKUP(A114,'Order Page'!T$29:T$471,'Order Page'!R$29:R$471,"")</f>
        <v/>
      </c>
      <c r="I114" t="str">
        <f>IFERROR(RANK(F114,F$14:F$213,1)+COUNTIF(F$14:F114,F114)-1,"")</f>
        <v/>
      </c>
      <c r="K114" t="str">
        <f t="shared" si="38"/>
        <v/>
      </c>
      <c r="L114" t="str">
        <f t="shared" si="29"/>
        <v/>
      </c>
      <c r="M114" t="str">
        <f t="shared" si="30"/>
        <v/>
      </c>
      <c r="N114" t="str">
        <f t="shared" si="31"/>
        <v/>
      </c>
      <c r="O114" t="str">
        <f t="shared" si="32"/>
        <v/>
      </c>
      <c r="P114" t="str">
        <f t="shared" si="33"/>
        <v/>
      </c>
      <c r="Q114" t="str">
        <f t="shared" si="34"/>
        <v/>
      </c>
      <c r="R114" t="str">
        <f t="shared" si="35"/>
        <v/>
      </c>
      <c r="T114" t="str" cm="1">
        <f t="array" ref="T114">VLOOKUP(ROW(101:101),K$14:L$163,2)</f>
        <v/>
      </c>
      <c r="U114" t="str" cm="1">
        <f t="array" ref="U114">VLOOKUP(ROW(101:101),K$14:N$163,4)</f>
        <v/>
      </c>
      <c r="V114" t="str" cm="1">
        <f t="array" ref="V114">VLOOKUP(ROW(101:101),K$14:O$163,5)</f>
        <v/>
      </c>
      <c r="W114" t="str" cm="1">
        <f t="array" ref="W114">VLOOKUP(ROW(101:101),K$14:P$163,6)</f>
        <v/>
      </c>
      <c r="X114" t="str" cm="1">
        <f t="array" ref="X114">VLOOKUP(ROW(101:101),K$14:Q$163,7)</f>
        <v/>
      </c>
      <c r="Y114" t="str" cm="1">
        <f t="array" ref="Y114">VLOOKUP(ROW(101:101),K$14:R$163,8)</f>
        <v/>
      </c>
      <c r="AA114">
        <f t="shared" si="39"/>
        <v>0</v>
      </c>
      <c r="AB114">
        <f t="shared" si="36"/>
        <v>0</v>
      </c>
      <c r="AC114">
        <f t="shared" si="37"/>
        <v>0</v>
      </c>
      <c r="AD114">
        <f t="shared" si="28"/>
        <v>0</v>
      </c>
    </row>
    <row r="115" spans="1:30">
      <c r="A115">
        <v>102</v>
      </c>
      <c r="B115" t="str">
        <f>_xlfn.XLOOKUP(A115,'Order Page'!T$29:T$471,'Order Page'!D$29:D$471,"")</f>
        <v/>
      </c>
      <c r="C115" t="str">
        <f>_xlfn.XLOOKUP(A115,'Order Page'!T$29:T$471,'Order Page'!U$29:U$471,"")</f>
        <v/>
      </c>
      <c r="D115" t="str">
        <f>_xlfn.XLOOKUP(A115,'Order Page'!T$29:T$471,'Order Page'!C$29:C$471,"")</f>
        <v/>
      </c>
      <c r="E115" t="str">
        <f>_xlfn.XLOOKUP(A115,'Order Page'!T$29:T$471,'Order Page'!Q$29:Q$471,"")</f>
        <v/>
      </c>
      <c r="F115" t="str">
        <f>_xlfn.XLOOKUP(A115,'Order Page'!T$29:T$471,'Order Page'!P$29:P$471,"")</f>
        <v/>
      </c>
      <c r="G115" t="str">
        <f>_xlfn.XLOOKUP(A115,'Order Page'!T$29:T$471,'Order Page'!O$29:O$471,"")</f>
        <v/>
      </c>
      <c r="H115" t="str">
        <f>_xlfn.XLOOKUP(A115,'Order Page'!T$29:T$471,'Order Page'!R$29:R$471,"")</f>
        <v/>
      </c>
      <c r="I115" t="str">
        <f>IFERROR(RANK(F115,F$14:F$213,1)+COUNTIF(F$14:F115,F115)-1,"")</f>
        <v/>
      </c>
      <c r="K115" t="str">
        <f t="shared" si="38"/>
        <v/>
      </c>
      <c r="L115" t="str">
        <f t="shared" si="29"/>
        <v/>
      </c>
      <c r="M115" t="str">
        <f t="shared" si="30"/>
        <v/>
      </c>
      <c r="N115" t="str">
        <f t="shared" si="31"/>
        <v/>
      </c>
      <c r="O115" t="str">
        <f t="shared" si="32"/>
        <v/>
      </c>
      <c r="P115" t="str">
        <f t="shared" si="33"/>
        <v/>
      </c>
      <c r="Q115" t="str">
        <f t="shared" si="34"/>
        <v/>
      </c>
      <c r="R115" t="str">
        <f t="shared" si="35"/>
        <v/>
      </c>
      <c r="T115" t="str" cm="1">
        <f t="array" ref="T115">VLOOKUP(ROW(102:102),K$14:L$163,2)</f>
        <v/>
      </c>
      <c r="U115" t="str" cm="1">
        <f t="array" ref="U115">VLOOKUP(ROW(102:102),K$14:N$163,4)</f>
        <v/>
      </c>
      <c r="V115" t="str" cm="1">
        <f t="array" ref="V115">VLOOKUP(ROW(102:102),K$14:O$163,5)</f>
        <v/>
      </c>
      <c r="W115" t="str" cm="1">
        <f t="array" ref="W115">VLOOKUP(ROW(102:102),K$14:P$163,6)</f>
        <v/>
      </c>
      <c r="X115" t="str" cm="1">
        <f t="array" ref="X115">VLOOKUP(ROW(102:102),K$14:Q$163,7)</f>
        <v/>
      </c>
      <c r="Y115" t="str" cm="1">
        <f t="array" ref="Y115">VLOOKUP(ROW(102:102),K$14:R$163,8)</f>
        <v/>
      </c>
      <c r="AA115">
        <f t="shared" si="39"/>
        <v>0</v>
      </c>
      <c r="AB115">
        <f t="shared" si="36"/>
        <v>0</v>
      </c>
      <c r="AC115">
        <f t="shared" si="37"/>
        <v>0</v>
      </c>
      <c r="AD115">
        <f t="shared" si="28"/>
        <v>0</v>
      </c>
    </row>
    <row r="116" spans="1:30">
      <c r="A116">
        <v>103</v>
      </c>
      <c r="B116" t="str">
        <f>_xlfn.XLOOKUP(A116,'Order Page'!T$29:T$471,'Order Page'!D$29:D$471,"")</f>
        <v/>
      </c>
      <c r="C116" t="str">
        <f>_xlfn.XLOOKUP(A116,'Order Page'!T$29:T$471,'Order Page'!U$29:U$471,"")</f>
        <v/>
      </c>
      <c r="D116" t="str">
        <f>_xlfn.XLOOKUP(A116,'Order Page'!T$29:T$471,'Order Page'!C$29:C$471,"")</f>
        <v/>
      </c>
      <c r="E116" t="str">
        <f>_xlfn.XLOOKUP(A116,'Order Page'!T$29:T$471,'Order Page'!Q$29:Q$471,"")</f>
        <v/>
      </c>
      <c r="F116" t="str">
        <f>_xlfn.XLOOKUP(A116,'Order Page'!T$29:T$471,'Order Page'!P$29:P$471,"")</f>
        <v/>
      </c>
      <c r="G116" t="str">
        <f>_xlfn.XLOOKUP(A116,'Order Page'!T$29:T$471,'Order Page'!O$29:O$471,"")</f>
        <v/>
      </c>
      <c r="H116" t="str">
        <f>_xlfn.XLOOKUP(A116,'Order Page'!T$29:T$471,'Order Page'!R$29:R$471,"")</f>
        <v/>
      </c>
      <c r="I116" t="str">
        <f>IFERROR(RANK(F116,F$14:F$213,1)+COUNTIF(F$14:F116,F116)-1,"")</f>
        <v/>
      </c>
      <c r="K116" t="str">
        <f t="shared" si="38"/>
        <v/>
      </c>
      <c r="L116" t="str">
        <f t="shared" si="29"/>
        <v/>
      </c>
      <c r="M116" t="str">
        <f t="shared" si="30"/>
        <v/>
      </c>
      <c r="N116" t="str">
        <f t="shared" si="31"/>
        <v/>
      </c>
      <c r="O116" t="str">
        <f t="shared" si="32"/>
        <v/>
      </c>
      <c r="P116" t="str">
        <f t="shared" si="33"/>
        <v/>
      </c>
      <c r="Q116" t="str">
        <f t="shared" si="34"/>
        <v/>
      </c>
      <c r="R116" t="str">
        <f t="shared" si="35"/>
        <v/>
      </c>
      <c r="T116" t="str" cm="1">
        <f t="array" ref="T116">VLOOKUP(ROW(103:103),K$14:L$163,2)</f>
        <v/>
      </c>
      <c r="U116" t="str" cm="1">
        <f t="array" ref="U116">VLOOKUP(ROW(103:103),K$14:N$163,4)</f>
        <v/>
      </c>
      <c r="V116" t="str" cm="1">
        <f t="array" ref="V116">VLOOKUP(ROW(103:103),K$14:O$163,5)</f>
        <v/>
      </c>
      <c r="W116" t="str" cm="1">
        <f t="array" ref="W116">VLOOKUP(ROW(103:103),K$14:P$163,6)</f>
        <v/>
      </c>
      <c r="X116" t="str" cm="1">
        <f t="array" ref="X116">VLOOKUP(ROW(103:103),K$14:Q$163,7)</f>
        <v/>
      </c>
      <c r="Y116" t="str" cm="1">
        <f t="array" ref="Y116">VLOOKUP(ROW(103:103),K$14:R$163,8)</f>
        <v/>
      </c>
      <c r="AA116">
        <f t="shared" si="39"/>
        <v>0</v>
      </c>
      <c r="AB116">
        <f t="shared" si="36"/>
        <v>0</v>
      </c>
      <c r="AC116">
        <f t="shared" si="37"/>
        <v>0</v>
      </c>
      <c r="AD116">
        <f t="shared" si="28"/>
        <v>0</v>
      </c>
    </row>
    <row r="117" spans="1:30">
      <c r="A117">
        <v>104</v>
      </c>
      <c r="B117" t="str">
        <f>_xlfn.XLOOKUP(A117,'Order Page'!T$29:T$471,'Order Page'!D$29:D$471,"")</f>
        <v/>
      </c>
      <c r="C117" t="str">
        <f>_xlfn.XLOOKUP(A117,'Order Page'!T$29:T$471,'Order Page'!U$29:U$471,"")</f>
        <v/>
      </c>
      <c r="D117" t="str">
        <f>_xlfn.XLOOKUP(A117,'Order Page'!T$29:T$471,'Order Page'!C$29:C$471,"")</f>
        <v/>
      </c>
      <c r="E117" t="str">
        <f>_xlfn.XLOOKUP(A117,'Order Page'!T$29:T$471,'Order Page'!Q$29:Q$471,"")</f>
        <v/>
      </c>
      <c r="F117" t="str">
        <f>_xlfn.XLOOKUP(A117,'Order Page'!T$29:T$471,'Order Page'!P$29:P$471,"")</f>
        <v/>
      </c>
      <c r="G117" t="str">
        <f>_xlfn.XLOOKUP(A117,'Order Page'!T$29:T$471,'Order Page'!O$29:O$471,"")</f>
        <v/>
      </c>
      <c r="H117" t="str">
        <f>_xlfn.XLOOKUP(A117,'Order Page'!T$29:T$471,'Order Page'!R$29:R$471,"")</f>
        <v/>
      </c>
      <c r="I117" t="str">
        <f>IFERROR(RANK(F117,F$14:F$213,1)+COUNTIF(F$14:F117,F117)-1,"")</f>
        <v/>
      </c>
      <c r="K117" t="str">
        <f t="shared" si="38"/>
        <v/>
      </c>
      <c r="L117" t="str">
        <f t="shared" si="29"/>
        <v/>
      </c>
      <c r="M117" t="str">
        <f t="shared" si="30"/>
        <v/>
      </c>
      <c r="N117" t="str">
        <f t="shared" si="31"/>
        <v/>
      </c>
      <c r="O117" t="str">
        <f t="shared" si="32"/>
        <v/>
      </c>
      <c r="P117" t="str">
        <f t="shared" si="33"/>
        <v/>
      </c>
      <c r="Q117" t="str">
        <f t="shared" si="34"/>
        <v/>
      </c>
      <c r="R117" t="str">
        <f t="shared" si="35"/>
        <v/>
      </c>
      <c r="T117" t="str" cm="1">
        <f t="array" ref="T117">VLOOKUP(ROW(104:104),K$14:L$163,2)</f>
        <v/>
      </c>
      <c r="U117" t="str" cm="1">
        <f t="array" ref="U117">VLOOKUP(ROW(104:104),K$14:N$163,4)</f>
        <v/>
      </c>
      <c r="V117" t="str" cm="1">
        <f t="array" ref="V117">VLOOKUP(ROW(104:104),K$14:O$163,5)</f>
        <v/>
      </c>
      <c r="W117" t="str" cm="1">
        <f t="array" ref="W117">VLOOKUP(ROW(104:104),K$14:P$163,6)</f>
        <v/>
      </c>
      <c r="X117" t="str" cm="1">
        <f t="array" ref="X117">VLOOKUP(ROW(104:104),K$14:Q$163,7)</f>
        <v/>
      </c>
      <c r="Y117" t="str" cm="1">
        <f t="array" ref="Y117">VLOOKUP(ROW(104:104),K$14:R$163,8)</f>
        <v/>
      </c>
      <c r="AA117">
        <f t="shared" si="39"/>
        <v>0</v>
      </c>
      <c r="AB117">
        <f t="shared" si="36"/>
        <v>0</v>
      </c>
      <c r="AC117">
        <f t="shared" si="37"/>
        <v>0</v>
      </c>
      <c r="AD117">
        <f t="shared" si="28"/>
        <v>0</v>
      </c>
    </row>
    <row r="118" spans="1:30">
      <c r="A118">
        <v>105</v>
      </c>
      <c r="B118" t="str">
        <f>_xlfn.XLOOKUP(A118,'Order Page'!T$29:T$471,'Order Page'!D$29:D$471,"")</f>
        <v/>
      </c>
      <c r="C118" t="str">
        <f>_xlfn.XLOOKUP(A118,'Order Page'!T$29:T$471,'Order Page'!U$29:U$471,"")</f>
        <v/>
      </c>
      <c r="D118" t="str">
        <f>_xlfn.XLOOKUP(A118,'Order Page'!T$29:T$471,'Order Page'!C$29:C$471,"")</f>
        <v/>
      </c>
      <c r="E118" t="str">
        <f>_xlfn.XLOOKUP(A118,'Order Page'!T$29:T$471,'Order Page'!Q$29:Q$471,"")</f>
        <v/>
      </c>
      <c r="F118" t="str">
        <f>_xlfn.XLOOKUP(A118,'Order Page'!T$29:T$471,'Order Page'!P$29:P$471,"")</f>
        <v/>
      </c>
      <c r="G118" t="str">
        <f>_xlfn.XLOOKUP(A118,'Order Page'!T$29:T$471,'Order Page'!O$29:O$471,"")</f>
        <v/>
      </c>
      <c r="H118" t="str">
        <f>_xlfn.XLOOKUP(A118,'Order Page'!T$29:T$471,'Order Page'!R$29:R$471,"")</f>
        <v/>
      </c>
      <c r="I118" t="str">
        <f>IFERROR(RANK(F118,F$14:F$213,1)+COUNTIF(F$14:F118,F118)-1,"")</f>
        <v/>
      </c>
      <c r="K118" t="str">
        <f t="shared" si="38"/>
        <v/>
      </c>
      <c r="L118" t="str">
        <f t="shared" si="29"/>
        <v/>
      </c>
      <c r="M118" t="str">
        <f t="shared" si="30"/>
        <v/>
      </c>
      <c r="N118" t="str">
        <f t="shared" si="31"/>
        <v/>
      </c>
      <c r="O118" t="str">
        <f t="shared" si="32"/>
        <v/>
      </c>
      <c r="P118" t="str">
        <f t="shared" si="33"/>
        <v/>
      </c>
      <c r="Q118" t="str">
        <f t="shared" si="34"/>
        <v/>
      </c>
      <c r="R118" t="str">
        <f t="shared" si="35"/>
        <v/>
      </c>
      <c r="T118" t="str" cm="1">
        <f t="array" ref="T118">VLOOKUP(ROW(105:105),K$14:L$163,2)</f>
        <v/>
      </c>
      <c r="U118" t="str" cm="1">
        <f t="array" ref="U118">VLOOKUP(ROW(105:105),K$14:N$163,4)</f>
        <v/>
      </c>
      <c r="V118" t="str" cm="1">
        <f t="array" ref="V118">VLOOKUP(ROW(105:105),K$14:O$163,5)</f>
        <v/>
      </c>
      <c r="W118" t="str" cm="1">
        <f t="array" ref="W118">VLOOKUP(ROW(105:105),K$14:P$163,6)</f>
        <v/>
      </c>
      <c r="X118" t="str" cm="1">
        <f t="array" ref="X118">VLOOKUP(ROW(105:105),K$14:Q$163,7)</f>
        <v/>
      </c>
      <c r="Y118" t="str" cm="1">
        <f t="array" ref="Y118">VLOOKUP(ROW(105:105),K$14:R$163,8)</f>
        <v/>
      </c>
      <c r="AA118">
        <f t="shared" si="39"/>
        <v>0</v>
      </c>
      <c r="AB118">
        <f t="shared" si="36"/>
        <v>0</v>
      </c>
      <c r="AC118">
        <f t="shared" si="37"/>
        <v>0</v>
      </c>
      <c r="AD118">
        <f t="shared" si="28"/>
        <v>0</v>
      </c>
    </row>
    <row r="119" spans="1:30">
      <c r="A119">
        <v>106</v>
      </c>
      <c r="B119" t="str">
        <f>_xlfn.XLOOKUP(A119,'Order Page'!T$29:T$471,'Order Page'!D$29:D$471,"")</f>
        <v/>
      </c>
      <c r="C119" t="str">
        <f>_xlfn.XLOOKUP(A119,'Order Page'!T$29:T$471,'Order Page'!U$29:U$471,"")</f>
        <v/>
      </c>
      <c r="D119" t="str">
        <f>_xlfn.XLOOKUP(A119,'Order Page'!T$29:T$471,'Order Page'!C$29:C$471,"")</f>
        <v/>
      </c>
      <c r="E119" t="str">
        <f>_xlfn.XLOOKUP(A119,'Order Page'!T$29:T$471,'Order Page'!Q$29:Q$471,"")</f>
        <v/>
      </c>
      <c r="F119" t="str">
        <f>_xlfn.XLOOKUP(A119,'Order Page'!T$29:T$471,'Order Page'!P$29:P$471,"")</f>
        <v/>
      </c>
      <c r="G119" t="str">
        <f>_xlfn.XLOOKUP(A119,'Order Page'!T$29:T$471,'Order Page'!O$29:O$471,"")</f>
        <v/>
      </c>
      <c r="H119" t="str">
        <f>_xlfn.XLOOKUP(A119,'Order Page'!T$29:T$471,'Order Page'!R$29:R$471,"")</f>
        <v/>
      </c>
      <c r="I119" t="str">
        <f>IFERROR(RANK(F119,F$14:F$213,1)+COUNTIF(F$14:F119,F119)-1,"")</f>
        <v/>
      </c>
      <c r="K119" t="str">
        <f t="shared" si="38"/>
        <v/>
      </c>
      <c r="L119" t="str">
        <f t="shared" si="29"/>
        <v/>
      </c>
      <c r="M119" t="str">
        <f t="shared" si="30"/>
        <v/>
      </c>
      <c r="N119" t="str">
        <f t="shared" si="31"/>
        <v/>
      </c>
      <c r="O119" t="str">
        <f t="shared" si="32"/>
        <v/>
      </c>
      <c r="P119" t="str">
        <f t="shared" si="33"/>
        <v/>
      </c>
      <c r="Q119" t="str">
        <f t="shared" si="34"/>
        <v/>
      </c>
      <c r="R119" t="str">
        <f t="shared" si="35"/>
        <v/>
      </c>
      <c r="T119" t="str" cm="1">
        <f t="array" ref="T119">VLOOKUP(ROW(106:106),K$14:L$163,2)</f>
        <v/>
      </c>
      <c r="U119" t="str" cm="1">
        <f t="array" ref="U119">VLOOKUP(ROW(106:106),K$14:N$163,4)</f>
        <v/>
      </c>
      <c r="V119" t="str" cm="1">
        <f t="array" ref="V119">VLOOKUP(ROW(106:106),K$14:O$163,5)</f>
        <v/>
      </c>
      <c r="W119" t="str" cm="1">
        <f t="array" ref="W119">VLOOKUP(ROW(106:106),K$14:P$163,6)</f>
        <v/>
      </c>
      <c r="X119" t="str" cm="1">
        <f t="array" ref="X119">VLOOKUP(ROW(106:106),K$14:Q$163,7)</f>
        <v/>
      </c>
      <c r="Y119" t="str" cm="1">
        <f t="array" ref="Y119">VLOOKUP(ROW(106:106),K$14:R$163,8)</f>
        <v/>
      </c>
      <c r="AA119">
        <f t="shared" si="39"/>
        <v>0</v>
      </c>
      <c r="AB119">
        <f t="shared" si="36"/>
        <v>0</v>
      </c>
      <c r="AC119">
        <f t="shared" si="37"/>
        <v>0</v>
      </c>
      <c r="AD119">
        <f t="shared" si="28"/>
        <v>0</v>
      </c>
    </row>
    <row r="120" spans="1:30">
      <c r="A120">
        <v>107</v>
      </c>
      <c r="B120" t="str">
        <f>_xlfn.XLOOKUP(A120,'Order Page'!T$29:T$471,'Order Page'!D$29:D$471,"")</f>
        <v/>
      </c>
      <c r="C120" t="str">
        <f>_xlfn.XLOOKUP(A120,'Order Page'!T$29:T$471,'Order Page'!U$29:U$471,"")</f>
        <v/>
      </c>
      <c r="D120" t="str">
        <f>_xlfn.XLOOKUP(A120,'Order Page'!T$29:T$471,'Order Page'!C$29:C$471,"")</f>
        <v/>
      </c>
      <c r="E120" t="str">
        <f>_xlfn.XLOOKUP(A120,'Order Page'!T$29:T$471,'Order Page'!Q$29:Q$471,"")</f>
        <v/>
      </c>
      <c r="F120" t="str">
        <f>_xlfn.XLOOKUP(A120,'Order Page'!T$29:T$471,'Order Page'!P$29:P$471,"")</f>
        <v/>
      </c>
      <c r="G120" t="str">
        <f>_xlfn.XLOOKUP(A120,'Order Page'!T$29:T$471,'Order Page'!O$29:O$471,"")</f>
        <v/>
      </c>
      <c r="H120" t="str">
        <f>_xlfn.XLOOKUP(A120,'Order Page'!T$29:T$471,'Order Page'!R$29:R$471,"")</f>
        <v/>
      </c>
      <c r="I120" t="str">
        <f>IFERROR(RANK(F120,F$14:F$213,1)+COUNTIF(F$14:F120,F120)-1,"")</f>
        <v/>
      </c>
      <c r="K120" t="str">
        <f t="shared" si="38"/>
        <v/>
      </c>
      <c r="L120" t="str">
        <f t="shared" si="29"/>
        <v/>
      </c>
      <c r="M120" t="str">
        <f t="shared" si="30"/>
        <v/>
      </c>
      <c r="N120" t="str">
        <f t="shared" si="31"/>
        <v/>
      </c>
      <c r="O120" t="str">
        <f t="shared" si="32"/>
        <v/>
      </c>
      <c r="P120" t="str">
        <f t="shared" si="33"/>
        <v/>
      </c>
      <c r="Q120" t="str">
        <f t="shared" si="34"/>
        <v/>
      </c>
      <c r="R120" t="str">
        <f t="shared" si="35"/>
        <v/>
      </c>
      <c r="T120" t="str" cm="1">
        <f t="array" ref="T120">VLOOKUP(ROW(107:107),K$14:L$163,2)</f>
        <v/>
      </c>
      <c r="U120" t="str" cm="1">
        <f t="array" ref="U120">VLOOKUP(ROW(107:107),K$14:N$163,4)</f>
        <v/>
      </c>
      <c r="V120" t="str" cm="1">
        <f t="array" ref="V120">VLOOKUP(ROW(107:107),K$14:O$163,5)</f>
        <v/>
      </c>
      <c r="W120" t="str" cm="1">
        <f t="array" ref="W120">VLOOKUP(ROW(107:107),K$14:P$163,6)</f>
        <v/>
      </c>
      <c r="X120" t="str" cm="1">
        <f t="array" ref="X120">VLOOKUP(ROW(107:107),K$14:Q$163,7)</f>
        <v/>
      </c>
      <c r="Y120" t="str" cm="1">
        <f t="array" ref="Y120">VLOOKUP(ROW(107:107),K$14:R$163,8)</f>
        <v/>
      </c>
      <c r="AA120">
        <f t="shared" si="39"/>
        <v>0</v>
      </c>
      <c r="AB120">
        <f t="shared" si="36"/>
        <v>0</v>
      </c>
      <c r="AC120">
        <f t="shared" si="37"/>
        <v>0</v>
      </c>
      <c r="AD120">
        <f t="shared" si="28"/>
        <v>0</v>
      </c>
    </row>
    <row r="121" spans="1:30">
      <c r="A121">
        <v>108</v>
      </c>
      <c r="B121" t="str">
        <f>_xlfn.XLOOKUP(A121,'Order Page'!T$29:T$471,'Order Page'!D$29:D$471,"")</f>
        <v/>
      </c>
      <c r="C121" t="str">
        <f>_xlfn.XLOOKUP(A121,'Order Page'!T$29:T$471,'Order Page'!U$29:U$471,"")</f>
        <v/>
      </c>
      <c r="D121" t="str">
        <f>_xlfn.XLOOKUP(A121,'Order Page'!T$29:T$471,'Order Page'!C$29:C$471,"")</f>
        <v/>
      </c>
      <c r="E121" t="str">
        <f>_xlfn.XLOOKUP(A121,'Order Page'!T$29:T$471,'Order Page'!Q$29:Q$471,"")</f>
        <v/>
      </c>
      <c r="F121" t="str">
        <f>_xlfn.XLOOKUP(A121,'Order Page'!T$29:T$471,'Order Page'!P$29:P$471,"")</f>
        <v/>
      </c>
      <c r="G121" t="str">
        <f>_xlfn.XLOOKUP(A121,'Order Page'!T$29:T$471,'Order Page'!O$29:O$471,"")</f>
        <v/>
      </c>
      <c r="H121" t="str">
        <f>_xlfn.XLOOKUP(A121,'Order Page'!T$29:T$471,'Order Page'!R$29:R$471,"")</f>
        <v/>
      </c>
      <c r="I121" t="str">
        <f>IFERROR(RANK(F121,F$14:F$213,1)+COUNTIF(F$14:F121,F121)-1,"")</f>
        <v/>
      </c>
      <c r="K121" t="str">
        <f t="shared" si="38"/>
        <v/>
      </c>
      <c r="L121" t="str">
        <f t="shared" si="29"/>
        <v/>
      </c>
      <c r="M121" t="str">
        <f t="shared" si="30"/>
        <v/>
      </c>
      <c r="N121" t="str">
        <f t="shared" si="31"/>
        <v/>
      </c>
      <c r="O121" t="str">
        <f t="shared" si="32"/>
        <v/>
      </c>
      <c r="P121" t="str">
        <f t="shared" si="33"/>
        <v/>
      </c>
      <c r="Q121" t="str">
        <f t="shared" si="34"/>
        <v/>
      </c>
      <c r="R121" t="str">
        <f t="shared" si="35"/>
        <v/>
      </c>
      <c r="T121" t="str" cm="1">
        <f t="array" ref="T121">VLOOKUP(ROW(108:108),K$14:L$163,2)</f>
        <v/>
      </c>
      <c r="U121" t="str" cm="1">
        <f t="array" ref="U121">VLOOKUP(ROW(108:108),K$14:N$163,4)</f>
        <v/>
      </c>
      <c r="V121" t="str" cm="1">
        <f t="array" ref="V121">VLOOKUP(ROW(108:108),K$14:O$163,5)</f>
        <v/>
      </c>
      <c r="W121" t="str" cm="1">
        <f t="array" ref="W121">VLOOKUP(ROW(108:108),K$14:P$163,6)</f>
        <v/>
      </c>
      <c r="X121" t="str" cm="1">
        <f t="array" ref="X121">VLOOKUP(ROW(108:108),K$14:Q$163,7)</f>
        <v/>
      </c>
      <c r="Y121" t="str" cm="1">
        <f t="array" ref="Y121">VLOOKUP(ROW(108:108),K$14:R$163,8)</f>
        <v/>
      </c>
      <c r="AA121">
        <f t="shared" si="39"/>
        <v>0</v>
      </c>
      <c r="AB121">
        <f t="shared" si="36"/>
        <v>0</v>
      </c>
      <c r="AC121">
        <f t="shared" si="37"/>
        <v>0</v>
      </c>
      <c r="AD121">
        <f t="shared" si="28"/>
        <v>0</v>
      </c>
    </row>
    <row r="122" spans="1:30">
      <c r="A122">
        <v>109</v>
      </c>
      <c r="B122" t="str">
        <f>_xlfn.XLOOKUP(A122,'Order Page'!T$29:T$471,'Order Page'!D$29:D$471,"")</f>
        <v/>
      </c>
      <c r="C122" t="str">
        <f>_xlfn.XLOOKUP(A122,'Order Page'!T$29:T$471,'Order Page'!U$29:U$471,"")</f>
        <v/>
      </c>
      <c r="D122" t="str">
        <f>_xlfn.XLOOKUP(A122,'Order Page'!T$29:T$471,'Order Page'!C$29:C$471,"")</f>
        <v/>
      </c>
      <c r="E122" t="str">
        <f>_xlfn.XLOOKUP(A122,'Order Page'!T$29:T$471,'Order Page'!Q$29:Q$471,"")</f>
        <v/>
      </c>
      <c r="F122" t="str">
        <f>_xlfn.XLOOKUP(A122,'Order Page'!T$29:T$471,'Order Page'!P$29:P$471,"")</f>
        <v/>
      </c>
      <c r="G122" t="str">
        <f>_xlfn.XLOOKUP(A122,'Order Page'!T$29:T$471,'Order Page'!O$29:O$471,"")</f>
        <v/>
      </c>
      <c r="H122" t="str">
        <f>_xlfn.XLOOKUP(A122,'Order Page'!T$29:T$471,'Order Page'!R$29:R$471,"")</f>
        <v/>
      </c>
      <c r="I122" t="str">
        <f>IFERROR(RANK(F122,F$14:F$213,1)+COUNTIF(F$14:F122,F122)-1,"")</f>
        <v/>
      </c>
      <c r="K122" t="str">
        <f t="shared" si="38"/>
        <v/>
      </c>
      <c r="L122" t="str">
        <f t="shared" si="29"/>
        <v/>
      </c>
      <c r="M122" t="str">
        <f t="shared" si="30"/>
        <v/>
      </c>
      <c r="N122" t="str">
        <f t="shared" si="31"/>
        <v/>
      </c>
      <c r="O122" t="str">
        <f t="shared" si="32"/>
        <v/>
      </c>
      <c r="P122" t="str">
        <f t="shared" si="33"/>
        <v/>
      </c>
      <c r="Q122" t="str">
        <f t="shared" si="34"/>
        <v/>
      </c>
      <c r="R122" t="str">
        <f t="shared" si="35"/>
        <v/>
      </c>
      <c r="T122" t="str" cm="1">
        <f t="array" ref="T122">VLOOKUP(ROW(109:109),K$14:L$163,2)</f>
        <v/>
      </c>
      <c r="U122" t="str" cm="1">
        <f t="array" ref="U122">VLOOKUP(ROW(109:109),K$14:N$163,4)</f>
        <v/>
      </c>
      <c r="V122" t="str" cm="1">
        <f t="array" ref="V122">VLOOKUP(ROW(109:109),K$14:O$163,5)</f>
        <v/>
      </c>
      <c r="W122" t="str" cm="1">
        <f t="array" ref="W122">VLOOKUP(ROW(109:109),K$14:P$163,6)</f>
        <v/>
      </c>
      <c r="X122" t="str" cm="1">
        <f t="array" ref="X122">VLOOKUP(ROW(109:109),K$14:Q$163,7)</f>
        <v/>
      </c>
      <c r="Y122" t="str" cm="1">
        <f t="array" ref="Y122">VLOOKUP(ROW(109:109),K$14:R$163,8)</f>
        <v/>
      </c>
      <c r="AA122">
        <f t="shared" si="39"/>
        <v>0</v>
      </c>
      <c r="AB122">
        <f t="shared" si="36"/>
        <v>0</v>
      </c>
      <c r="AC122">
        <f t="shared" si="37"/>
        <v>0</v>
      </c>
      <c r="AD122">
        <f t="shared" si="28"/>
        <v>0</v>
      </c>
    </row>
    <row r="123" spans="1:30">
      <c r="A123">
        <v>110</v>
      </c>
      <c r="B123" t="str">
        <f>_xlfn.XLOOKUP(A123,'Order Page'!T$29:T$471,'Order Page'!D$29:D$471,"")</f>
        <v/>
      </c>
      <c r="C123" t="str">
        <f>_xlfn.XLOOKUP(A123,'Order Page'!T$29:T$471,'Order Page'!U$29:U$471,"")</f>
        <v/>
      </c>
      <c r="D123" t="str">
        <f>_xlfn.XLOOKUP(A123,'Order Page'!T$29:T$471,'Order Page'!C$29:C$471,"")</f>
        <v/>
      </c>
      <c r="E123" t="str">
        <f>_xlfn.XLOOKUP(A123,'Order Page'!T$29:T$471,'Order Page'!Q$29:Q$471,"")</f>
        <v/>
      </c>
      <c r="F123" t="str">
        <f>_xlfn.XLOOKUP(A123,'Order Page'!T$29:T$471,'Order Page'!P$29:P$471,"")</f>
        <v/>
      </c>
      <c r="G123" t="str">
        <f>_xlfn.XLOOKUP(A123,'Order Page'!T$29:T$471,'Order Page'!O$29:O$471,"")</f>
        <v/>
      </c>
      <c r="H123" t="str">
        <f>_xlfn.XLOOKUP(A123,'Order Page'!T$29:T$471,'Order Page'!R$29:R$471,"")</f>
        <v/>
      </c>
      <c r="I123" t="str">
        <f>IFERROR(RANK(F123,F$14:F$213,1)+COUNTIF(F$14:F123,F123)-1,"")</f>
        <v/>
      </c>
      <c r="K123" t="str">
        <f t="shared" si="38"/>
        <v/>
      </c>
      <c r="L123" t="str">
        <f t="shared" si="29"/>
        <v/>
      </c>
      <c r="M123" t="str">
        <f t="shared" si="30"/>
        <v/>
      </c>
      <c r="N123" t="str">
        <f t="shared" si="31"/>
        <v/>
      </c>
      <c r="O123" t="str">
        <f t="shared" si="32"/>
        <v/>
      </c>
      <c r="P123" t="str">
        <f t="shared" si="33"/>
        <v/>
      </c>
      <c r="Q123" t="str">
        <f t="shared" si="34"/>
        <v/>
      </c>
      <c r="R123" t="str">
        <f t="shared" si="35"/>
        <v/>
      </c>
      <c r="T123" t="str" cm="1">
        <f t="array" ref="T123">VLOOKUP(ROW(110:110),K$14:L$163,2)</f>
        <v/>
      </c>
      <c r="U123" t="str" cm="1">
        <f t="array" ref="U123">VLOOKUP(ROW(110:110),K$14:N$163,4)</f>
        <v/>
      </c>
      <c r="V123" t="str" cm="1">
        <f t="array" ref="V123">VLOOKUP(ROW(110:110),K$14:O$163,5)</f>
        <v/>
      </c>
      <c r="W123" t="str" cm="1">
        <f t="array" ref="W123">VLOOKUP(ROW(110:110),K$14:P$163,6)</f>
        <v/>
      </c>
      <c r="X123" t="str" cm="1">
        <f t="array" ref="X123">VLOOKUP(ROW(110:110),K$14:Q$163,7)</f>
        <v/>
      </c>
      <c r="Y123" t="str" cm="1">
        <f t="array" ref="Y123">VLOOKUP(ROW(110:110),K$14:R$163,8)</f>
        <v/>
      </c>
      <c r="AA123">
        <f t="shared" si="39"/>
        <v>0</v>
      </c>
      <c r="AB123">
        <f t="shared" si="36"/>
        <v>0</v>
      </c>
      <c r="AC123">
        <f t="shared" si="37"/>
        <v>0</v>
      </c>
      <c r="AD123">
        <f t="shared" si="28"/>
        <v>0</v>
      </c>
    </row>
    <row r="124" spans="1:30">
      <c r="A124">
        <v>111</v>
      </c>
      <c r="B124" t="str">
        <f>_xlfn.XLOOKUP(A124,'Order Page'!T$29:T$471,'Order Page'!D$29:D$471,"")</f>
        <v/>
      </c>
      <c r="C124" t="str">
        <f>_xlfn.XLOOKUP(A124,'Order Page'!T$29:T$471,'Order Page'!U$29:U$471,"")</f>
        <v/>
      </c>
      <c r="D124" t="str">
        <f>_xlfn.XLOOKUP(A124,'Order Page'!T$29:T$471,'Order Page'!C$29:C$471,"")</f>
        <v/>
      </c>
      <c r="E124" t="str">
        <f>_xlfn.XLOOKUP(A124,'Order Page'!T$29:T$471,'Order Page'!Q$29:Q$471,"")</f>
        <v/>
      </c>
      <c r="F124" t="str">
        <f>_xlfn.XLOOKUP(A124,'Order Page'!T$29:T$471,'Order Page'!P$29:P$471,"")</f>
        <v/>
      </c>
      <c r="G124" t="str">
        <f>_xlfn.XLOOKUP(A124,'Order Page'!T$29:T$471,'Order Page'!O$29:O$471,"")</f>
        <v/>
      </c>
      <c r="H124" t="str">
        <f>_xlfn.XLOOKUP(A124,'Order Page'!T$29:T$471,'Order Page'!R$29:R$471,"")</f>
        <v/>
      </c>
      <c r="I124" t="str">
        <f>IFERROR(RANK(F124,F$14:F$213,1)+COUNTIF(F$14:F124,F124)-1,"")</f>
        <v/>
      </c>
      <c r="K124" t="str">
        <f t="shared" si="38"/>
        <v/>
      </c>
      <c r="L124" t="str">
        <f t="shared" si="29"/>
        <v/>
      </c>
      <c r="M124" t="str">
        <f t="shared" si="30"/>
        <v/>
      </c>
      <c r="N124" t="str">
        <f t="shared" si="31"/>
        <v/>
      </c>
      <c r="O124" t="str">
        <f t="shared" si="32"/>
        <v/>
      </c>
      <c r="P124" t="str">
        <f t="shared" si="33"/>
        <v/>
      </c>
      <c r="Q124" t="str">
        <f t="shared" si="34"/>
        <v/>
      </c>
      <c r="R124" t="str">
        <f t="shared" si="35"/>
        <v/>
      </c>
      <c r="T124" t="str" cm="1">
        <f t="array" ref="T124">VLOOKUP(ROW(111:111),K$14:L$163,2)</f>
        <v/>
      </c>
      <c r="U124" t="str" cm="1">
        <f t="array" ref="U124">VLOOKUP(ROW(111:111),K$14:N$163,4)</f>
        <v/>
      </c>
      <c r="V124" t="str" cm="1">
        <f t="array" ref="V124">VLOOKUP(ROW(111:111),K$14:O$163,5)</f>
        <v/>
      </c>
      <c r="W124" t="str" cm="1">
        <f t="array" ref="W124">VLOOKUP(ROW(111:111),K$14:P$163,6)</f>
        <v/>
      </c>
      <c r="X124" t="str" cm="1">
        <f t="array" ref="X124">VLOOKUP(ROW(111:111),K$14:Q$163,7)</f>
        <v/>
      </c>
      <c r="Y124" t="str" cm="1">
        <f t="array" ref="Y124">VLOOKUP(ROW(111:111),K$14:R$163,8)</f>
        <v/>
      </c>
      <c r="AA124">
        <f t="shared" si="39"/>
        <v>0</v>
      </c>
      <c r="AB124">
        <f t="shared" si="36"/>
        <v>0</v>
      </c>
      <c r="AC124">
        <f t="shared" si="37"/>
        <v>0</v>
      </c>
      <c r="AD124">
        <f t="shared" si="28"/>
        <v>0</v>
      </c>
    </row>
    <row r="125" spans="1:30">
      <c r="A125">
        <v>112</v>
      </c>
      <c r="B125" t="str">
        <f>_xlfn.XLOOKUP(A125,'Order Page'!T$29:T$471,'Order Page'!D$29:D$471,"")</f>
        <v/>
      </c>
      <c r="C125" t="str">
        <f>_xlfn.XLOOKUP(A125,'Order Page'!T$29:T$471,'Order Page'!U$29:U$471,"")</f>
        <v/>
      </c>
      <c r="D125" t="str">
        <f>_xlfn.XLOOKUP(A125,'Order Page'!T$29:T$471,'Order Page'!C$29:C$471,"")</f>
        <v/>
      </c>
      <c r="E125" t="str">
        <f>_xlfn.XLOOKUP(A125,'Order Page'!T$29:T$471,'Order Page'!Q$29:Q$471,"")</f>
        <v/>
      </c>
      <c r="F125" t="str">
        <f>_xlfn.XLOOKUP(A125,'Order Page'!T$29:T$471,'Order Page'!P$29:P$471,"")</f>
        <v/>
      </c>
      <c r="G125" t="str">
        <f>_xlfn.XLOOKUP(A125,'Order Page'!T$29:T$471,'Order Page'!O$29:O$471,"")</f>
        <v/>
      </c>
      <c r="H125" t="str">
        <f>_xlfn.XLOOKUP(A125,'Order Page'!T$29:T$471,'Order Page'!R$29:R$471,"")</f>
        <v/>
      </c>
      <c r="I125" t="str">
        <f>IFERROR(RANK(F125,F$14:F$213,1)+COUNTIF(F$14:F125,F125)-1,"")</f>
        <v/>
      </c>
      <c r="K125" t="str">
        <f t="shared" si="38"/>
        <v/>
      </c>
      <c r="L125" t="str">
        <f t="shared" si="29"/>
        <v/>
      </c>
      <c r="M125" t="str">
        <f t="shared" si="30"/>
        <v/>
      </c>
      <c r="N125" t="str">
        <f t="shared" si="31"/>
        <v/>
      </c>
      <c r="O125" t="str">
        <f t="shared" si="32"/>
        <v/>
      </c>
      <c r="P125" t="str">
        <f t="shared" si="33"/>
        <v/>
      </c>
      <c r="Q125" t="str">
        <f t="shared" si="34"/>
        <v/>
      </c>
      <c r="R125" t="str">
        <f t="shared" si="35"/>
        <v/>
      </c>
      <c r="T125" t="str" cm="1">
        <f t="array" ref="T125">VLOOKUP(ROW(112:112),K$14:L$163,2)</f>
        <v/>
      </c>
      <c r="U125" t="str" cm="1">
        <f t="array" ref="U125">VLOOKUP(ROW(112:112),K$14:N$163,4)</f>
        <v/>
      </c>
      <c r="V125" t="str" cm="1">
        <f t="array" ref="V125">VLOOKUP(ROW(112:112),K$14:O$163,5)</f>
        <v/>
      </c>
      <c r="W125" t="str" cm="1">
        <f t="array" ref="W125">VLOOKUP(ROW(112:112),K$14:P$163,6)</f>
        <v/>
      </c>
      <c r="X125" t="str" cm="1">
        <f t="array" ref="X125">VLOOKUP(ROW(112:112),K$14:Q$163,7)</f>
        <v/>
      </c>
      <c r="Y125" t="str" cm="1">
        <f t="array" ref="Y125">VLOOKUP(ROW(112:112),K$14:R$163,8)</f>
        <v/>
      </c>
      <c r="AA125">
        <f t="shared" si="39"/>
        <v>0</v>
      </c>
      <c r="AB125">
        <f t="shared" si="36"/>
        <v>0</v>
      </c>
      <c r="AC125">
        <f t="shared" si="37"/>
        <v>0</v>
      </c>
      <c r="AD125">
        <f t="shared" si="28"/>
        <v>0</v>
      </c>
    </row>
    <row r="126" spans="1:30">
      <c r="A126">
        <v>113</v>
      </c>
      <c r="B126" t="str">
        <f>_xlfn.XLOOKUP(A126,'Order Page'!T$29:T$471,'Order Page'!D$29:D$471,"")</f>
        <v/>
      </c>
      <c r="C126" t="str">
        <f>_xlfn.XLOOKUP(A126,'Order Page'!T$29:T$471,'Order Page'!U$29:U$471,"")</f>
        <v/>
      </c>
      <c r="D126" t="str">
        <f>_xlfn.XLOOKUP(A126,'Order Page'!T$29:T$471,'Order Page'!C$29:C$471,"")</f>
        <v/>
      </c>
      <c r="E126" t="str">
        <f>_xlfn.XLOOKUP(A126,'Order Page'!T$29:T$471,'Order Page'!Q$29:Q$471,"")</f>
        <v/>
      </c>
      <c r="F126" t="str">
        <f>_xlfn.XLOOKUP(A126,'Order Page'!T$29:T$471,'Order Page'!P$29:P$471,"")</f>
        <v/>
      </c>
      <c r="G126" t="str">
        <f>_xlfn.XLOOKUP(A126,'Order Page'!T$29:T$471,'Order Page'!O$29:O$471,"")</f>
        <v/>
      </c>
      <c r="H126" t="str">
        <f>_xlfn.XLOOKUP(A126,'Order Page'!T$29:T$471,'Order Page'!R$29:R$471,"")</f>
        <v/>
      </c>
      <c r="I126" t="str">
        <f>IFERROR(RANK(F126,F$14:F$213,1)+COUNTIF(F$14:F126,F126)-1,"")</f>
        <v/>
      </c>
      <c r="K126" t="str">
        <f t="shared" si="38"/>
        <v/>
      </c>
      <c r="L126" t="str">
        <f t="shared" si="29"/>
        <v/>
      </c>
      <c r="M126" t="str">
        <f t="shared" si="30"/>
        <v/>
      </c>
      <c r="N126" t="str">
        <f t="shared" si="31"/>
        <v/>
      </c>
      <c r="O126" t="str">
        <f t="shared" si="32"/>
        <v/>
      </c>
      <c r="P126" t="str">
        <f t="shared" si="33"/>
        <v/>
      </c>
      <c r="Q126" t="str">
        <f t="shared" si="34"/>
        <v/>
      </c>
      <c r="R126" t="str">
        <f t="shared" si="35"/>
        <v/>
      </c>
      <c r="T126" t="str" cm="1">
        <f t="array" ref="T126">VLOOKUP(ROW(113:113),K$14:L$163,2)</f>
        <v/>
      </c>
      <c r="U126" t="str" cm="1">
        <f t="array" ref="U126">VLOOKUP(ROW(113:113),K$14:N$163,4)</f>
        <v/>
      </c>
      <c r="V126" t="str" cm="1">
        <f t="array" ref="V126">VLOOKUP(ROW(113:113),K$14:O$163,5)</f>
        <v/>
      </c>
      <c r="W126" t="str" cm="1">
        <f t="array" ref="W126">VLOOKUP(ROW(113:113),K$14:P$163,6)</f>
        <v/>
      </c>
      <c r="X126" t="str" cm="1">
        <f t="array" ref="X126">VLOOKUP(ROW(113:113),K$14:Q$163,7)</f>
        <v/>
      </c>
      <c r="Y126" t="str" cm="1">
        <f t="array" ref="Y126">VLOOKUP(ROW(113:113),K$14:R$163,8)</f>
        <v/>
      </c>
      <c r="AA126">
        <f t="shared" si="39"/>
        <v>0</v>
      </c>
      <c r="AB126">
        <f t="shared" si="36"/>
        <v>0</v>
      </c>
      <c r="AC126">
        <f t="shared" si="37"/>
        <v>0</v>
      </c>
      <c r="AD126">
        <f t="shared" si="28"/>
        <v>0</v>
      </c>
    </row>
    <row r="127" spans="1:30">
      <c r="A127">
        <v>114</v>
      </c>
      <c r="B127" t="str">
        <f>_xlfn.XLOOKUP(A127,'Order Page'!T$29:T$471,'Order Page'!D$29:D$471,"")</f>
        <v/>
      </c>
      <c r="C127" t="str">
        <f>_xlfn.XLOOKUP(A127,'Order Page'!T$29:T$471,'Order Page'!U$29:U$471,"")</f>
        <v/>
      </c>
      <c r="D127" t="str">
        <f>_xlfn.XLOOKUP(A127,'Order Page'!T$29:T$471,'Order Page'!C$29:C$471,"")</f>
        <v/>
      </c>
      <c r="E127" t="str">
        <f>_xlfn.XLOOKUP(A127,'Order Page'!T$29:T$471,'Order Page'!Q$29:Q$471,"")</f>
        <v/>
      </c>
      <c r="F127" t="str">
        <f>_xlfn.XLOOKUP(A127,'Order Page'!T$29:T$471,'Order Page'!P$29:P$471,"")</f>
        <v/>
      </c>
      <c r="G127" t="str">
        <f>_xlfn.XLOOKUP(A127,'Order Page'!T$29:T$471,'Order Page'!O$29:O$471,"")</f>
        <v/>
      </c>
      <c r="H127" t="str">
        <f>_xlfn.XLOOKUP(A127,'Order Page'!T$29:T$471,'Order Page'!R$29:R$471,"")</f>
        <v/>
      </c>
      <c r="I127" t="str">
        <f>IFERROR(RANK(F127,F$14:F$213,1)+COUNTIF(F$14:F127,F127)-1,"")</f>
        <v/>
      </c>
      <c r="K127" t="str">
        <f t="shared" si="38"/>
        <v/>
      </c>
      <c r="L127" t="str">
        <f t="shared" si="29"/>
        <v/>
      </c>
      <c r="M127" t="str">
        <f t="shared" si="30"/>
        <v/>
      </c>
      <c r="N127" t="str">
        <f t="shared" si="31"/>
        <v/>
      </c>
      <c r="O127" t="str">
        <f t="shared" si="32"/>
        <v/>
      </c>
      <c r="P127" t="str">
        <f t="shared" si="33"/>
        <v/>
      </c>
      <c r="Q127" t="str">
        <f t="shared" si="34"/>
        <v/>
      </c>
      <c r="R127" t="str">
        <f t="shared" si="35"/>
        <v/>
      </c>
      <c r="T127" t="str" cm="1">
        <f t="array" ref="T127">VLOOKUP(ROW(114:114),K$14:L$163,2)</f>
        <v/>
      </c>
      <c r="U127" t="str" cm="1">
        <f t="array" ref="U127">VLOOKUP(ROW(114:114),K$14:N$163,4)</f>
        <v/>
      </c>
      <c r="V127" t="str" cm="1">
        <f t="array" ref="V127">VLOOKUP(ROW(114:114),K$14:O$163,5)</f>
        <v/>
      </c>
      <c r="W127" t="str" cm="1">
        <f t="array" ref="W127">VLOOKUP(ROW(114:114),K$14:P$163,6)</f>
        <v/>
      </c>
      <c r="X127" t="str" cm="1">
        <f t="array" ref="X127">VLOOKUP(ROW(114:114),K$14:Q$163,7)</f>
        <v/>
      </c>
      <c r="Y127" t="str" cm="1">
        <f t="array" ref="Y127">VLOOKUP(ROW(114:114),K$14:R$163,8)</f>
        <v/>
      </c>
      <c r="AA127">
        <f t="shared" si="39"/>
        <v>0</v>
      </c>
      <c r="AB127">
        <f t="shared" si="36"/>
        <v>0</v>
      </c>
      <c r="AC127">
        <f t="shared" si="37"/>
        <v>0</v>
      </c>
      <c r="AD127">
        <f t="shared" si="28"/>
        <v>0</v>
      </c>
    </row>
    <row r="128" spans="1:30">
      <c r="A128">
        <v>115</v>
      </c>
      <c r="B128" t="str">
        <f>_xlfn.XLOOKUP(A128,'Order Page'!T$29:T$471,'Order Page'!D$29:D$471,"")</f>
        <v/>
      </c>
      <c r="C128" t="str">
        <f>_xlfn.XLOOKUP(A128,'Order Page'!T$29:T$471,'Order Page'!U$29:U$471,"")</f>
        <v/>
      </c>
      <c r="D128" t="str">
        <f>_xlfn.XLOOKUP(A128,'Order Page'!T$29:T$471,'Order Page'!C$29:C$471,"")</f>
        <v/>
      </c>
      <c r="E128" t="str">
        <f>_xlfn.XLOOKUP(A128,'Order Page'!T$29:T$471,'Order Page'!Q$29:Q$471,"")</f>
        <v/>
      </c>
      <c r="F128" t="str">
        <f>_xlfn.XLOOKUP(A128,'Order Page'!T$29:T$471,'Order Page'!P$29:P$471,"")</f>
        <v/>
      </c>
      <c r="G128" t="str">
        <f>_xlfn.XLOOKUP(A128,'Order Page'!T$29:T$471,'Order Page'!O$29:O$471,"")</f>
        <v/>
      </c>
      <c r="H128" t="str">
        <f>_xlfn.XLOOKUP(A128,'Order Page'!T$29:T$471,'Order Page'!R$29:R$471,"")</f>
        <v/>
      </c>
      <c r="I128" t="str">
        <f>IFERROR(RANK(F128,F$14:F$213,1)+COUNTIF(F$14:F128,F128)-1,"")</f>
        <v/>
      </c>
      <c r="K128" t="str">
        <f t="shared" si="38"/>
        <v/>
      </c>
      <c r="L128" t="str">
        <f t="shared" si="29"/>
        <v/>
      </c>
      <c r="M128" t="str">
        <f t="shared" si="30"/>
        <v/>
      </c>
      <c r="N128" t="str">
        <f t="shared" si="31"/>
        <v/>
      </c>
      <c r="O128" t="str">
        <f t="shared" si="32"/>
        <v/>
      </c>
      <c r="P128" t="str">
        <f t="shared" si="33"/>
        <v/>
      </c>
      <c r="Q128" t="str">
        <f t="shared" si="34"/>
        <v/>
      </c>
      <c r="R128" t="str">
        <f t="shared" si="35"/>
        <v/>
      </c>
      <c r="T128" t="str" cm="1">
        <f t="array" ref="T128">VLOOKUP(ROW(115:115),K$14:L$163,2)</f>
        <v/>
      </c>
      <c r="U128" t="str" cm="1">
        <f t="array" ref="U128">VLOOKUP(ROW(115:115),K$14:N$163,4)</f>
        <v/>
      </c>
      <c r="V128" t="str" cm="1">
        <f t="array" ref="V128">VLOOKUP(ROW(115:115),K$14:O$163,5)</f>
        <v/>
      </c>
      <c r="W128" t="str" cm="1">
        <f t="array" ref="W128">VLOOKUP(ROW(115:115),K$14:P$163,6)</f>
        <v/>
      </c>
      <c r="X128" t="str" cm="1">
        <f t="array" ref="X128">VLOOKUP(ROW(115:115),K$14:Q$163,7)</f>
        <v/>
      </c>
      <c r="Y128" t="str" cm="1">
        <f t="array" ref="Y128">VLOOKUP(ROW(115:115),K$14:R$163,8)</f>
        <v/>
      </c>
      <c r="AA128">
        <f t="shared" si="39"/>
        <v>0</v>
      </c>
      <c r="AB128">
        <f t="shared" si="36"/>
        <v>0</v>
      </c>
      <c r="AC128">
        <f t="shared" si="37"/>
        <v>0</v>
      </c>
      <c r="AD128">
        <f t="shared" si="28"/>
        <v>0</v>
      </c>
    </row>
    <row r="129" spans="1:30">
      <c r="A129">
        <v>116</v>
      </c>
      <c r="B129" t="str">
        <f>_xlfn.XLOOKUP(A129,'Order Page'!T$29:T$471,'Order Page'!D$29:D$471,"")</f>
        <v/>
      </c>
      <c r="C129" t="str">
        <f>_xlfn.XLOOKUP(A129,'Order Page'!T$29:T$471,'Order Page'!U$29:U$471,"")</f>
        <v/>
      </c>
      <c r="D129" t="str">
        <f>_xlfn.XLOOKUP(A129,'Order Page'!T$29:T$471,'Order Page'!C$29:C$471,"")</f>
        <v/>
      </c>
      <c r="E129" t="str">
        <f>_xlfn.XLOOKUP(A129,'Order Page'!T$29:T$471,'Order Page'!Q$29:Q$471,"")</f>
        <v/>
      </c>
      <c r="F129" t="str">
        <f>_xlfn.XLOOKUP(A129,'Order Page'!T$29:T$471,'Order Page'!P$29:P$471,"")</f>
        <v/>
      </c>
      <c r="G129" t="str">
        <f>_xlfn.XLOOKUP(A129,'Order Page'!T$29:T$471,'Order Page'!O$29:O$471,"")</f>
        <v/>
      </c>
      <c r="H129" t="str">
        <f>_xlfn.XLOOKUP(A129,'Order Page'!T$29:T$471,'Order Page'!R$29:R$471,"")</f>
        <v/>
      </c>
      <c r="I129" t="str">
        <f>IFERROR(RANK(F129,F$14:F$213,1)+COUNTIF(F$14:F129,F129)-1,"")</f>
        <v/>
      </c>
      <c r="K129" t="str">
        <f t="shared" si="38"/>
        <v/>
      </c>
      <c r="L129" t="str">
        <f t="shared" si="29"/>
        <v/>
      </c>
      <c r="M129" t="str">
        <f t="shared" si="30"/>
        <v/>
      </c>
      <c r="N129" t="str">
        <f t="shared" si="31"/>
        <v/>
      </c>
      <c r="O129" t="str">
        <f t="shared" si="32"/>
        <v/>
      </c>
      <c r="P129" t="str">
        <f t="shared" si="33"/>
        <v/>
      </c>
      <c r="Q129" t="str">
        <f t="shared" si="34"/>
        <v/>
      </c>
      <c r="R129" t="str">
        <f t="shared" si="35"/>
        <v/>
      </c>
      <c r="T129" t="str" cm="1">
        <f t="array" ref="T129">VLOOKUP(ROW(116:116),K$14:L$163,2)</f>
        <v/>
      </c>
      <c r="U129" t="str" cm="1">
        <f t="array" ref="U129">VLOOKUP(ROW(116:116),K$14:N$163,4)</f>
        <v/>
      </c>
      <c r="V129" t="str" cm="1">
        <f t="array" ref="V129">VLOOKUP(ROW(116:116),K$14:O$163,5)</f>
        <v/>
      </c>
      <c r="W129" t="str" cm="1">
        <f t="array" ref="W129">VLOOKUP(ROW(116:116),K$14:P$163,6)</f>
        <v/>
      </c>
      <c r="X129" t="str" cm="1">
        <f t="array" ref="X129">VLOOKUP(ROW(116:116),K$14:Q$163,7)</f>
        <v/>
      </c>
      <c r="Y129" t="str" cm="1">
        <f t="array" ref="Y129">VLOOKUP(ROW(116:116),K$14:R$163,8)</f>
        <v/>
      </c>
      <c r="AA129">
        <f t="shared" si="39"/>
        <v>0</v>
      </c>
      <c r="AB129">
        <f t="shared" si="36"/>
        <v>0</v>
      </c>
      <c r="AC129">
        <f t="shared" si="37"/>
        <v>0</v>
      </c>
      <c r="AD129">
        <f t="shared" si="28"/>
        <v>0</v>
      </c>
    </row>
    <row r="130" spans="1:30">
      <c r="A130">
        <v>117</v>
      </c>
      <c r="B130" t="str">
        <f>_xlfn.XLOOKUP(A130,'Order Page'!T$29:T$471,'Order Page'!D$29:D$471,"")</f>
        <v/>
      </c>
      <c r="C130" t="str">
        <f>_xlfn.XLOOKUP(A130,'Order Page'!T$29:T$471,'Order Page'!U$29:U$471,"")</f>
        <v/>
      </c>
      <c r="D130" t="str">
        <f>_xlfn.XLOOKUP(A130,'Order Page'!T$29:T$471,'Order Page'!C$29:C$471,"")</f>
        <v/>
      </c>
      <c r="E130" t="str">
        <f>_xlfn.XLOOKUP(A130,'Order Page'!T$29:T$471,'Order Page'!Q$29:Q$471,"")</f>
        <v/>
      </c>
      <c r="F130" t="str">
        <f>_xlfn.XLOOKUP(A130,'Order Page'!T$29:T$471,'Order Page'!P$29:P$471,"")</f>
        <v/>
      </c>
      <c r="G130" t="str">
        <f>_xlfn.XLOOKUP(A130,'Order Page'!T$29:T$471,'Order Page'!O$29:O$471,"")</f>
        <v/>
      </c>
      <c r="H130" t="str">
        <f>_xlfn.XLOOKUP(A130,'Order Page'!T$29:T$471,'Order Page'!R$29:R$471,"")</f>
        <v/>
      </c>
      <c r="I130" t="str">
        <f>IFERROR(RANK(F130,F$14:F$213,1)+COUNTIF(F$14:F130,F130)-1,"")</f>
        <v/>
      </c>
      <c r="K130" t="str">
        <f t="shared" si="38"/>
        <v/>
      </c>
      <c r="L130" t="str">
        <f t="shared" si="29"/>
        <v/>
      </c>
      <c r="M130" t="str">
        <f t="shared" si="30"/>
        <v/>
      </c>
      <c r="N130" t="str">
        <f t="shared" si="31"/>
        <v/>
      </c>
      <c r="O130" t="str">
        <f t="shared" si="32"/>
        <v/>
      </c>
      <c r="P130" t="str">
        <f t="shared" si="33"/>
        <v/>
      </c>
      <c r="Q130" t="str">
        <f t="shared" si="34"/>
        <v/>
      </c>
      <c r="R130" t="str">
        <f t="shared" si="35"/>
        <v/>
      </c>
      <c r="T130" t="str" cm="1">
        <f t="array" ref="T130">VLOOKUP(ROW(117:117),K$14:L$163,2)</f>
        <v/>
      </c>
      <c r="U130" t="str" cm="1">
        <f t="array" ref="U130">VLOOKUP(ROW(117:117),K$14:N$163,4)</f>
        <v/>
      </c>
      <c r="V130" t="str" cm="1">
        <f t="array" ref="V130">VLOOKUP(ROW(117:117),K$14:O$163,5)</f>
        <v/>
      </c>
      <c r="W130" t="str" cm="1">
        <f t="array" ref="W130">VLOOKUP(ROW(117:117),K$14:P$163,6)</f>
        <v/>
      </c>
      <c r="X130" t="str" cm="1">
        <f t="array" ref="X130">VLOOKUP(ROW(117:117),K$14:Q$163,7)</f>
        <v/>
      </c>
      <c r="Y130" t="str" cm="1">
        <f t="array" ref="Y130">VLOOKUP(ROW(117:117),K$14:R$163,8)</f>
        <v/>
      </c>
      <c r="AA130">
        <f t="shared" si="39"/>
        <v>0</v>
      </c>
      <c r="AB130">
        <f t="shared" si="36"/>
        <v>0</v>
      </c>
      <c r="AC130">
        <f t="shared" si="37"/>
        <v>0</v>
      </c>
      <c r="AD130">
        <f t="shared" si="28"/>
        <v>0</v>
      </c>
    </row>
    <row r="131" spans="1:30">
      <c r="A131">
        <v>118</v>
      </c>
      <c r="B131" t="str">
        <f>_xlfn.XLOOKUP(A131,'Order Page'!T$29:T$471,'Order Page'!D$29:D$471,"")</f>
        <v/>
      </c>
      <c r="C131" t="str">
        <f>_xlfn.XLOOKUP(A131,'Order Page'!T$29:T$471,'Order Page'!U$29:U$471,"")</f>
        <v/>
      </c>
      <c r="D131" t="str">
        <f>_xlfn.XLOOKUP(A131,'Order Page'!T$29:T$471,'Order Page'!C$29:C$471,"")</f>
        <v/>
      </c>
      <c r="E131" t="str">
        <f>_xlfn.XLOOKUP(A131,'Order Page'!T$29:T$471,'Order Page'!Q$29:Q$471,"")</f>
        <v/>
      </c>
      <c r="F131" t="str">
        <f>_xlfn.XLOOKUP(A131,'Order Page'!T$29:T$471,'Order Page'!P$29:P$471,"")</f>
        <v/>
      </c>
      <c r="G131" t="str">
        <f>_xlfn.XLOOKUP(A131,'Order Page'!T$29:T$471,'Order Page'!O$29:O$471,"")</f>
        <v/>
      </c>
      <c r="H131" t="str">
        <f>_xlfn.XLOOKUP(A131,'Order Page'!T$29:T$471,'Order Page'!R$29:R$471,"")</f>
        <v/>
      </c>
      <c r="I131" t="str">
        <f>IFERROR(RANK(F131,F$14:F$213,1)+COUNTIF(F$14:F131,F131)-1,"")</f>
        <v/>
      </c>
      <c r="K131" t="str">
        <f t="shared" si="38"/>
        <v/>
      </c>
      <c r="L131" t="str">
        <f t="shared" si="29"/>
        <v/>
      </c>
      <c r="M131" t="str">
        <f t="shared" si="30"/>
        <v/>
      </c>
      <c r="N131" t="str">
        <f t="shared" si="31"/>
        <v/>
      </c>
      <c r="O131" t="str">
        <f t="shared" si="32"/>
        <v/>
      </c>
      <c r="P131" t="str">
        <f t="shared" si="33"/>
        <v/>
      </c>
      <c r="Q131" t="str">
        <f t="shared" si="34"/>
        <v/>
      </c>
      <c r="R131" t="str">
        <f t="shared" si="35"/>
        <v/>
      </c>
      <c r="T131" t="str" cm="1">
        <f t="array" ref="T131">VLOOKUP(ROW(118:118),K$14:L$163,2)</f>
        <v/>
      </c>
      <c r="U131" t="str" cm="1">
        <f t="array" ref="U131">VLOOKUP(ROW(118:118),K$14:N$163,4)</f>
        <v/>
      </c>
      <c r="V131" t="str" cm="1">
        <f t="array" ref="V131">VLOOKUP(ROW(118:118),K$14:O$163,5)</f>
        <v/>
      </c>
      <c r="W131" t="str" cm="1">
        <f t="array" ref="W131">VLOOKUP(ROW(118:118),K$14:P$163,6)</f>
        <v/>
      </c>
      <c r="X131" t="str" cm="1">
        <f t="array" ref="X131">VLOOKUP(ROW(118:118),K$14:Q$163,7)</f>
        <v/>
      </c>
      <c r="Y131" t="str" cm="1">
        <f t="array" ref="Y131">VLOOKUP(ROW(118:118),K$14:R$163,8)</f>
        <v/>
      </c>
      <c r="AA131">
        <f t="shared" si="39"/>
        <v>0</v>
      </c>
      <c r="AB131">
        <f t="shared" si="36"/>
        <v>0</v>
      </c>
      <c r="AC131">
        <f t="shared" si="37"/>
        <v>0</v>
      </c>
      <c r="AD131">
        <f t="shared" si="28"/>
        <v>0</v>
      </c>
    </row>
    <row r="132" spans="1:30">
      <c r="A132">
        <v>119</v>
      </c>
      <c r="B132" t="str">
        <f>_xlfn.XLOOKUP(A132,'Order Page'!T$29:T$471,'Order Page'!D$29:D$471,"")</f>
        <v/>
      </c>
      <c r="C132" t="str">
        <f>_xlfn.XLOOKUP(A132,'Order Page'!T$29:T$471,'Order Page'!U$29:U$471,"")</f>
        <v/>
      </c>
      <c r="D132" t="str">
        <f>_xlfn.XLOOKUP(A132,'Order Page'!T$29:T$471,'Order Page'!C$29:C$471,"")</f>
        <v/>
      </c>
      <c r="E132" t="str">
        <f>_xlfn.XLOOKUP(A132,'Order Page'!T$29:T$471,'Order Page'!Q$29:Q$471,"")</f>
        <v/>
      </c>
      <c r="F132" t="str">
        <f>_xlfn.XLOOKUP(A132,'Order Page'!T$29:T$471,'Order Page'!P$29:P$471,"")</f>
        <v/>
      </c>
      <c r="G132" t="str">
        <f>_xlfn.XLOOKUP(A132,'Order Page'!T$29:T$471,'Order Page'!O$29:O$471,"")</f>
        <v/>
      </c>
      <c r="H132" t="str">
        <f>_xlfn.XLOOKUP(A132,'Order Page'!T$29:T$471,'Order Page'!R$29:R$471,"")</f>
        <v/>
      </c>
      <c r="I132" t="str">
        <f>IFERROR(RANK(F132,F$14:F$213,1)+COUNTIF(F$14:F132,F132)-1,"")</f>
        <v/>
      </c>
      <c r="K132" t="str">
        <f t="shared" si="38"/>
        <v/>
      </c>
      <c r="L132" t="str">
        <f t="shared" si="29"/>
        <v/>
      </c>
      <c r="M132" t="str">
        <f t="shared" si="30"/>
        <v/>
      </c>
      <c r="N132" t="str">
        <f t="shared" si="31"/>
        <v/>
      </c>
      <c r="O132" t="str">
        <f t="shared" si="32"/>
        <v/>
      </c>
      <c r="P132" t="str">
        <f t="shared" si="33"/>
        <v/>
      </c>
      <c r="Q132" t="str">
        <f t="shared" si="34"/>
        <v/>
      </c>
      <c r="R132" t="str">
        <f t="shared" si="35"/>
        <v/>
      </c>
      <c r="T132" t="str" cm="1">
        <f t="array" ref="T132">VLOOKUP(ROW(119:119),K$14:L$163,2)</f>
        <v/>
      </c>
      <c r="U132" t="str" cm="1">
        <f t="array" ref="U132">VLOOKUP(ROW(119:119),K$14:N$163,4)</f>
        <v/>
      </c>
      <c r="V132" t="str" cm="1">
        <f t="array" ref="V132">VLOOKUP(ROW(119:119),K$14:O$163,5)</f>
        <v/>
      </c>
      <c r="W132" t="str" cm="1">
        <f t="array" ref="W132">VLOOKUP(ROW(119:119),K$14:P$163,6)</f>
        <v/>
      </c>
      <c r="X132" t="str" cm="1">
        <f t="array" ref="X132">VLOOKUP(ROW(119:119),K$14:Q$163,7)</f>
        <v/>
      </c>
      <c r="Y132" t="str" cm="1">
        <f t="array" ref="Y132">VLOOKUP(ROW(119:119),K$14:R$163,8)</f>
        <v/>
      </c>
      <c r="AA132">
        <f t="shared" si="39"/>
        <v>0</v>
      </c>
      <c r="AB132">
        <f t="shared" si="36"/>
        <v>0</v>
      </c>
      <c r="AC132">
        <f t="shared" si="37"/>
        <v>0</v>
      </c>
      <c r="AD132">
        <f t="shared" si="28"/>
        <v>0</v>
      </c>
    </row>
    <row r="133" spans="1:30">
      <c r="A133">
        <v>120</v>
      </c>
      <c r="B133" t="str">
        <f>_xlfn.XLOOKUP(A133,'Order Page'!T$29:T$471,'Order Page'!D$29:D$471,"")</f>
        <v/>
      </c>
      <c r="C133" t="str">
        <f>_xlfn.XLOOKUP(A133,'Order Page'!T$29:T$471,'Order Page'!U$29:U$471,"")</f>
        <v/>
      </c>
      <c r="D133" t="str">
        <f>_xlfn.XLOOKUP(A133,'Order Page'!T$29:T$471,'Order Page'!C$29:C$471,"")</f>
        <v/>
      </c>
      <c r="E133" t="str">
        <f>_xlfn.XLOOKUP(A133,'Order Page'!T$29:T$471,'Order Page'!Q$29:Q$471,"")</f>
        <v/>
      </c>
      <c r="F133" t="str">
        <f>_xlfn.XLOOKUP(A133,'Order Page'!T$29:T$471,'Order Page'!P$29:P$471,"")</f>
        <v/>
      </c>
      <c r="G133" t="str">
        <f>_xlfn.XLOOKUP(A133,'Order Page'!T$29:T$471,'Order Page'!O$29:O$471,"")</f>
        <v/>
      </c>
      <c r="H133" t="str">
        <f>_xlfn.XLOOKUP(A133,'Order Page'!T$29:T$471,'Order Page'!R$29:R$471,"")</f>
        <v/>
      </c>
      <c r="I133" t="str">
        <f>IFERROR(RANK(F133,F$14:F$213,1)+COUNTIF(F$14:F133,F133)-1,"")</f>
        <v/>
      </c>
      <c r="K133" t="str">
        <f t="shared" si="38"/>
        <v/>
      </c>
      <c r="L133" t="str">
        <f t="shared" si="29"/>
        <v/>
      </c>
      <c r="M133" t="str">
        <f t="shared" si="30"/>
        <v/>
      </c>
      <c r="N133" t="str">
        <f t="shared" si="31"/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T133" t="str" cm="1">
        <f t="array" ref="T133">VLOOKUP(ROW(120:120),K$14:L$163,2)</f>
        <v/>
      </c>
      <c r="U133" t="str" cm="1">
        <f t="array" ref="U133">VLOOKUP(ROW(120:120),K$14:N$163,4)</f>
        <v/>
      </c>
      <c r="V133" t="str" cm="1">
        <f t="array" ref="V133">VLOOKUP(ROW(120:120),K$14:O$163,5)</f>
        <v/>
      </c>
      <c r="W133" t="str" cm="1">
        <f t="array" ref="W133">VLOOKUP(ROW(120:120),K$14:P$163,6)</f>
        <v/>
      </c>
      <c r="X133" t="str" cm="1">
        <f t="array" ref="X133">VLOOKUP(ROW(120:120),K$14:Q$163,7)</f>
        <v/>
      </c>
      <c r="Y133" t="str" cm="1">
        <f t="array" ref="Y133">VLOOKUP(ROW(120:120),K$14:R$163,8)</f>
        <v/>
      </c>
      <c r="AA133">
        <f t="shared" si="39"/>
        <v>0</v>
      </c>
      <c r="AB133">
        <f t="shared" si="36"/>
        <v>0</v>
      </c>
      <c r="AC133">
        <f t="shared" si="37"/>
        <v>0</v>
      </c>
      <c r="AD133">
        <f t="shared" si="28"/>
        <v>0</v>
      </c>
    </row>
    <row r="134" spans="1:30">
      <c r="A134">
        <v>121</v>
      </c>
      <c r="B134" t="str">
        <f>_xlfn.XLOOKUP(A134,'Order Page'!T$29:T$471,'Order Page'!D$29:D$471,"")</f>
        <v/>
      </c>
      <c r="C134" t="str">
        <f>_xlfn.XLOOKUP(A134,'Order Page'!T$29:T$471,'Order Page'!U$29:U$471,"")</f>
        <v/>
      </c>
      <c r="D134" t="str">
        <f>_xlfn.XLOOKUP(A134,'Order Page'!T$29:T$471,'Order Page'!C$29:C$471,"")</f>
        <v/>
      </c>
      <c r="E134" t="str">
        <f>_xlfn.XLOOKUP(A134,'Order Page'!T$29:T$471,'Order Page'!Q$29:Q$471,"")</f>
        <v/>
      </c>
      <c r="F134" t="str">
        <f>_xlfn.XLOOKUP(A134,'Order Page'!T$29:T$471,'Order Page'!P$29:P$471,"")</f>
        <v/>
      </c>
      <c r="G134" t="str">
        <f>_xlfn.XLOOKUP(A134,'Order Page'!T$29:T$471,'Order Page'!O$29:O$471,"")</f>
        <v/>
      </c>
      <c r="H134" t="str">
        <f>_xlfn.XLOOKUP(A134,'Order Page'!T$29:T$471,'Order Page'!R$29:R$471,"")</f>
        <v/>
      </c>
      <c r="I134" t="str">
        <f>IFERROR(RANK(F134,F$14:F$213,1)+COUNTIF(F$14:F134,F134)-1,"")</f>
        <v/>
      </c>
      <c r="K134" t="str">
        <f t="shared" si="38"/>
        <v/>
      </c>
      <c r="L134" t="str">
        <f t="shared" si="29"/>
        <v/>
      </c>
      <c r="M134" t="str">
        <f t="shared" si="30"/>
        <v/>
      </c>
      <c r="N134" t="str">
        <f t="shared" si="31"/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T134" t="str" cm="1">
        <f t="array" ref="T134">VLOOKUP(ROW(121:121),K$14:L$163,2)</f>
        <v/>
      </c>
      <c r="U134" t="str" cm="1">
        <f t="array" ref="U134">VLOOKUP(ROW(121:121),K$14:N$163,4)</f>
        <v/>
      </c>
      <c r="V134" t="str" cm="1">
        <f t="array" ref="V134">VLOOKUP(ROW(121:121),K$14:O$163,5)</f>
        <v/>
      </c>
      <c r="W134" t="str" cm="1">
        <f t="array" ref="W134">VLOOKUP(ROW(121:121),K$14:P$163,6)</f>
        <v/>
      </c>
      <c r="X134" t="str" cm="1">
        <f t="array" ref="X134">VLOOKUP(ROW(121:121),K$14:Q$163,7)</f>
        <v/>
      </c>
      <c r="Y134" t="str" cm="1">
        <f t="array" ref="Y134">VLOOKUP(ROW(121:121),K$14:R$163,8)</f>
        <v/>
      </c>
      <c r="AA134">
        <f t="shared" si="39"/>
        <v>0</v>
      </c>
      <c r="AB134">
        <f t="shared" si="36"/>
        <v>0</v>
      </c>
      <c r="AC134">
        <f t="shared" si="37"/>
        <v>0</v>
      </c>
      <c r="AD134">
        <f t="shared" si="28"/>
        <v>0</v>
      </c>
    </row>
    <row r="135" spans="1:30">
      <c r="A135">
        <v>122</v>
      </c>
      <c r="B135" t="str">
        <f>_xlfn.XLOOKUP(A135,'Order Page'!T$29:T$471,'Order Page'!D$29:D$471,"")</f>
        <v/>
      </c>
      <c r="C135" t="str">
        <f>_xlfn.XLOOKUP(A135,'Order Page'!T$29:T$471,'Order Page'!U$29:U$471,"")</f>
        <v/>
      </c>
      <c r="D135" t="str">
        <f>_xlfn.XLOOKUP(A135,'Order Page'!T$29:T$471,'Order Page'!C$29:C$471,"")</f>
        <v/>
      </c>
      <c r="E135" t="str">
        <f>_xlfn.XLOOKUP(A135,'Order Page'!T$29:T$471,'Order Page'!Q$29:Q$471,"")</f>
        <v/>
      </c>
      <c r="F135" t="str">
        <f>_xlfn.XLOOKUP(A135,'Order Page'!T$29:T$471,'Order Page'!P$29:P$471,"")</f>
        <v/>
      </c>
      <c r="G135" t="str">
        <f>_xlfn.XLOOKUP(A135,'Order Page'!T$29:T$471,'Order Page'!O$29:O$471,"")</f>
        <v/>
      </c>
      <c r="H135" t="str">
        <f>_xlfn.XLOOKUP(A135,'Order Page'!T$29:T$471,'Order Page'!R$29:R$471,"")</f>
        <v/>
      </c>
      <c r="I135" t="str">
        <f>IFERROR(RANK(F135,F$14:F$213,1)+COUNTIF(F$14:F135,F135)-1,"")</f>
        <v/>
      </c>
      <c r="K135" t="str">
        <f t="shared" si="38"/>
        <v/>
      </c>
      <c r="L135" t="str">
        <f t="shared" si="29"/>
        <v/>
      </c>
      <c r="M135" t="str">
        <f t="shared" si="30"/>
        <v/>
      </c>
      <c r="N135" t="str">
        <f t="shared" si="31"/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T135" t="str" cm="1">
        <f t="array" ref="T135">VLOOKUP(ROW(122:122),K$14:L$163,2)</f>
        <v/>
      </c>
      <c r="U135" t="str" cm="1">
        <f t="array" ref="U135">VLOOKUP(ROW(122:122),K$14:N$163,4)</f>
        <v/>
      </c>
      <c r="V135" t="str" cm="1">
        <f t="array" ref="V135">VLOOKUP(ROW(122:122),K$14:O$163,5)</f>
        <v/>
      </c>
      <c r="W135" t="str" cm="1">
        <f t="array" ref="W135">VLOOKUP(ROW(122:122),K$14:P$163,6)</f>
        <v/>
      </c>
      <c r="X135" t="str" cm="1">
        <f t="array" ref="X135">VLOOKUP(ROW(122:122),K$14:Q$163,7)</f>
        <v/>
      </c>
      <c r="Y135" t="str" cm="1">
        <f t="array" ref="Y135">VLOOKUP(ROW(122:122),K$14:R$163,8)</f>
        <v/>
      </c>
      <c r="AA135">
        <f t="shared" si="39"/>
        <v>0</v>
      </c>
      <c r="AB135">
        <f t="shared" si="36"/>
        <v>0</v>
      </c>
      <c r="AC135">
        <f t="shared" si="37"/>
        <v>0</v>
      </c>
      <c r="AD135">
        <f t="shared" si="28"/>
        <v>0</v>
      </c>
    </row>
    <row r="136" spans="1:30">
      <c r="A136">
        <v>123</v>
      </c>
      <c r="B136" t="str">
        <f>_xlfn.XLOOKUP(A136,'Order Page'!T$29:T$471,'Order Page'!D$29:D$471,"")</f>
        <v/>
      </c>
      <c r="C136" t="str">
        <f>_xlfn.XLOOKUP(A136,'Order Page'!T$29:T$471,'Order Page'!U$29:U$471,"")</f>
        <v/>
      </c>
      <c r="D136" t="str">
        <f>_xlfn.XLOOKUP(A136,'Order Page'!T$29:T$471,'Order Page'!C$29:C$471,"")</f>
        <v/>
      </c>
      <c r="E136" t="str">
        <f>_xlfn.XLOOKUP(A136,'Order Page'!T$29:T$471,'Order Page'!Q$29:Q$471,"")</f>
        <v/>
      </c>
      <c r="F136" t="str">
        <f>_xlfn.XLOOKUP(A136,'Order Page'!T$29:T$471,'Order Page'!P$29:P$471,"")</f>
        <v/>
      </c>
      <c r="G136" t="str">
        <f>_xlfn.XLOOKUP(A136,'Order Page'!T$29:T$471,'Order Page'!O$29:O$471,"")</f>
        <v/>
      </c>
      <c r="H136" t="str">
        <f>_xlfn.XLOOKUP(A136,'Order Page'!T$29:T$471,'Order Page'!R$29:R$471,"")</f>
        <v/>
      </c>
      <c r="I136" t="str">
        <f>IFERROR(RANK(F136,F$14:F$213,1)+COUNTIF(F$14:F136,F136)-1,"")</f>
        <v/>
      </c>
      <c r="K136" t="str">
        <f t="shared" si="38"/>
        <v/>
      </c>
      <c r="L136" t="str">
        <f t="shared" si="29"/>
        <v/>
      </c>
      <c r="M136" t="str">
        <f t="shared" si="30"/>
        <v/>
      </c>
      <c r="N136" t="str">
        <f t="shared" si="31"/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T136" t="str" cm="1">
        <f t="array" ref="T136">VLOOKUP(ROW(123:123),K$14:L$163,2)</f>
        <v/>
      </c>
      <c r="U136" t="str" cm="1">
        <f t="array" ref="U136">VLOOKUP(ROW(123:123),K$14:N$163,4)</f>
        <v/>
      </c>
      <c r="V136" t="str" cm="1">
        <f t="array" ref="V136">VLOOKUP(ROW(123:123),K$14:O$163,5)</f>
        <v/>
      </c>
      <c r="W136" t="str" cm="1">
        <f t="array" ref="W136">VLOOKUP(ROW(123:123),K$14:P$163,6)</f>
        <v/>
      </c>
      <c r="X136" t="str" cm="1">
        <f t="array" ref="X136">VLOOKUP(ROW(123:123),K$14:Q$163,7)</f>
        <v/>
      </c>
      <c r="Y136" t="str" cm="1">
        <f t="array" ref="Y136">VLOOKUP(ROW(123:123),K$14:R$163,8)</f>
        <v/>
      </c>
      <c r="AA136">
        <f t="shared" si="39"/>
        <v>0</v>
      </c>
      <c r="AB136">
        <f t="shared" si="36"/>
        <v>0</v>
      </c>
      <c r="AC136">
        <f t="shared" si="37"/>
        <v>0</v>
      </c>
      <c r="AD136">
        <f t="shared" si="28"/>
        <v>0</v>
      </c>
    </row>
    <row r="137" spans="1:30">
      <c r="A137">
        <v>124</v>
      </c>
      <c r="B137" t="str">
        <f>_xlfn.XLOOKUP(A137,'Order Page'!T$29:T$471,'Order Page'!D$29:D$471,"")</f>
        <v/>
      </c>
      <c r="C137" t="str">
        <f>_xlfn.XLOOKUP(A137,'Order Page'!T$29:T$471,'Order Page'!U$29:U$471,"")</f>
        <v/>
      </c>
      <c r="D137" t="str">
        <f>_xlfn.XLOOKUP(A137,'Order Page'!T$29:T$471,'Order Page'!C$29:C$471,"")</f>
        <v/>
      </c>
      <c r="E137" t="str">
        <f>_xlfn.XLOOKUP(A137,'Order Page'!T$29:T$471,'Order Page'!Q$29:Q$471,"")</f>
        <v/>
      </c>
      <c r="F137" t="str">
        <f>_xlfn.XLOOKUP(A137,'Order Page'!T$29:T$471,'Order Page'!P$29:P$471,"")</f>
        <v/>
      </c>
      <c r="G137" t="str">
        <f>_xlfn.XLOOKUP(A137,'Order Page'!T$29:T$471,'Order Page'!O$29:O$471,"")</f>
        <v/>
      </c>
      <c r="H137" t="str">
        <f>_xlfn.XLOOKUP(A137,'Order Page'!T$29:T$471,'Order Page'!R$29:R$471,"")</f>
        <v/>
      </c>
      <c r="I137" t="str">
        <f>IFERROR(RANK(F137,F$14:F$213,1)+COUNTIF(F$14:F137,F137)-1,"")</f>
        <v/>
      </c>
      <c r="K137" t="str">
        <f t="shared" si="38"/>
        <v/>
      </c>
      <c r="L137" t="str">
        <f t="shared" si="29"/>
        <v/>
      </c>
      <c r="M137" t="str">
        <f t="shared" si="30"/>
        <v/>
      </c>
      <c r="N137" t="str">
        <f t="shared" si="31"/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T137" t="str" cm="1">
        <f t="array" ref="T137">VLOOKUP(ROW(124:124),K$14:L$163,2)</f>
        <v/>
      </c>
      <c r="U137" t="str" cm="1">
        <f t="array" ref="U137">VLOOKUP(ROW(124:124),K$14:N$163,4)</f>
        <v/>
      </c>
      <c r="V137" t="str" cm="1">
        <f t="array" ref="V137">VLOOKUP(ROW(124:124),K$14:O$163,5)</f>
        <v/>
      </c>
      <c r="W137" t="str" cm="1">
        <f t="array" ref="W137">VLOOKUP(ROW(124:124),K$14:P$163,6)</f>
        <v/>
      </c>
      <c r="X137" t="str" cm="1">
        <f t="array" ref="X137">VLOOKUP(ROW(124:124),K$14:Q$163,7)</f>
        <v/>
      </c>
      <c r="Y137" t="str" cm="1">
        <f t="array" ref="Y137">VLOOKUP(ROW(124:124),K$14:R$163,8)</f>
        <v/>
      </c>
      <c r="AA137">
        <f t="shared" si="39"/>
        <v>0</v>
      </c>
      <c r="AB137">
        <f t="shared" si="36"/>
        <v>0</v>
      </c>
      <c r="AC137">
        <f t="shared" si="37"/>
        <v>0</v>
      </c>
      <c r="AD137">
        <f t="shared" si="28"/>
        <v>0</v>
      </c>
    </row>
    <row r="138" spans="1:30">
      <c r="A138">
        <v>125</v>
      </c>
      <c r="B138" t="str">
        <f>_xlfn.XLOOKUP(A138,'Order Page'!T$29:T$471,'Order Page'!D$29:D$471,"")</f>
        <v/>
      </c>
      <c r="C138" t="str">
        <f>_xlfn.XLOOKUP(A138,'Order Page'!T$29:T$471,'Order Page'!U$29:U$471,"")</f>
        <v/>
      </c>
      <c r="D138" t="str">
        <f>_xlfn.XLOOKUP(A138,'Order Page'!T$29:T$471,'Order Page'!C$29:C$471,"")</f>
        <v/>
      </c>
      <c r="E138" t="str">
        <f>_xlfn.XLOOKUP(A138,'Order Page'!T$29:T$471,'Order Page'!Q$29:Q$471,"")</f>
        <v/>
      </c>
      <c r="F138" t="str">
        <f>_xlfn.XLOOKUP(A138,'Order Page'!T$29:T$471,'Order Page'!P$29:P$471,"")</f>
        <v/>
      </c>
      <c r="G138" t="str">
        <f>_xlfn.XLOOKUP(A138,'Order Page'!T$29:T$471,'Order Page'!O$29:O$471,"")</f>
        <v/>
      </c>
      <c r="H138" t="str">
        <f>_xlfn.XLOOKUP(A138,'Order Page'!T$29:T$471,'Order Page'!R$29:R$471,"")</f>
        <v/>
      </c>
      <c r="I138" t="str">
        <f>IFERROR(RANK(F138,F$14:F$213,1)+COUNTIF(F$14:F138,F138)-1,"")</f>
        <v/>
      </c>
      <c r="K138" t="str">
        <f t="shared" si="38"/>
        <v/>
      </c>
      <c r="L138" t="str">
        <f t="shared" si="29"/>
        <v/>
      </c>
      <c r="M138" t="str">
        <f t="shared" si="30"/>
        <v/>
      </c>
      <c r="N138" t="str">
        <f t="shared" si="31"/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T138" t="str" cm="1">
        <f t="array" ref="T138">VLOOKUP(ROW(125:125),K$14:L$163,2)</f>
        <v/>
      </c>
      <c r="U138" t="str" cm="1">
        <f t="array" ref="U138">VLOOKUP(ROW(125:125),K$14:N$163,4)</f>
        <v/>
      </c>
      <c r="V138" t="str" cm="1">
        <f t="array" ref="V138">VLOOKUP(ROW(125:125),K$14:O$163,5)</f>
        <v/>
      </c>
      <c r="W138" t="str" cm="1">
        <f t="array" ref="W138">VLOOKUP(ROW(125:125),K$14:P$163,6)</f>
        <v/>
      </c>
      <c r="X138" t="str" cm="1">
        <f t="array" ref="X138">VLOOKUP(ROW(125:125),K$14:Q$163,7)</f>
        <v/>
      </c>
      <c r="Y138" t="str" cm="1">
        <f t="array" ref="Y138">VLOOKUP(ROW(125:125),K$14:R$163,8)</f>
        <v/>
      </c>
      <c r="AA138">
        <f t="shared" si="39"/>
        <v>0</v>
      </c>
      <c r="AB138">
        <f t="shared" si="36"/>
        <v>0</v>
      </c>
      <c r="AC138">
        <f t="shared" si="37"/>
        <v>0</v>
      </c>
      <c r="AD138">
        <f t="shared" si="28"/>
        <v>0</v>
      </c>
    </row>
    <row r="139" spans="1:30">
      <c r="A139">
        <v>126</v>
      </c>
      <c r="B139" t="str">
        <f>_xlfn.XLOOKUP(A139,'Order Page'!T$29:T$471,'Order Page'!D$29:D$471,"")</f>
        <v/>
      </c>
      <c r="C139" t="str">
        <f>_xlfn.XLOOKUP(A139,'Order Page'!T$29:T$471,'Order Page'!U$29:U$471,"")</f>
        <v/>
      </c>
      <c r="D139" t="str">
        <f>_xlfn.XLOOKUP(A139,'Order Page'!T$29:T$471,'Order Page'!C$29:C$471,"")</f>
        <v/>
      </c>
      <c r="E139" t="str">
        <f>_xlfn.XLOOKUP(A139,'Order Page'!T$29:T$471,'Order Page'!Q$29:Q$471,"")</f>
        <v/>
      </c>
      <c r="F139" t="str">
        <f>_xlfn.XLOOKUP(A139,'Order Page'!T$29:T$471,'Order Page'!P$29:P$471,"")</f>
        <v/>
      </c>
      <c r="G139" t="str">
        <f>_xlfn.XLOOKUP(A139,'Order Page'!T$29:T$471,'Order Page'!O$29:O$471,"")</f>
        <v/>
      </c>
      <c r="H139" t="str">
        <f>_xlfn.XLOOKUP(A139,'Order Page'!T$29:T$471,'Order Page'!R$29:R$471,"")</f>
        <v/>
      </c>
      <c r="I139" t="str">
        <f>IFERROR(RANK(F139,F$14:F$213,1)+COUNTIF(F$14:F139,F139)-1,"")</f>
        <v/>
      </c>
      <c r="K139" t="str">
        <f t="shared" si="38"/>
        <v/>
      </c>
      <c r="L139" t="str">
        <f t="shared" si="29"/>
        <v/>
      </c>
      <c r="M139" t="str">
        <f t="shared" si="30"/>
        <v/>
      </c>
      <c r="N139" t="str">
        <f t="shared" si="31"/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T139" t="str" cm="1">
        <f t="array" ref="T139">VLOOKUP(ROW(126:126),K$14:L$163,2)</f>
        <v/>
      </c>
      <c r="U139" t="str" cm="1">
        <f t="array" ref="U139">VLOOKUP(ROW(126:126),K$14:N$163,4)</f>
        <v/>
      </c>
      <c r="V139" t="str" cm="1">
        <f t="array" ref="V139">VLOOKUP(ROW(126:126),K$14:O$163,5)</f>
        <v/>
      </c>
      <c r="W139" t="str" cm="1">
        <f t="array" ref="W139">VLOOKUP(ROW(126:126),K$14:P$163,6)</f>
        <v/>
      </c>
      <c r="X139" t="str" cm="1">
        <f t="array" ref="X139">VLOOKUP(ROW(126:126),K$14:Q$163,7)</f>
        <v/>
      </c>
      <c r="Y139" t="str" cm="1">
        <f t="array" ref="Y139">VLOOKUP(ROW(126:126),K$14:R$163,8)</f>
        <v/>
      </c>
      <c r="AA139">
        <f t="shared" si="39"/>
        <v>0</v>
      </c>
      <c r="AB139">
        <f t="shared" si="36"/>
        <v>0</v>
      </c>
      <c r="AC139">
        <f t="shared" si="37"/>
        <v>0</v>
      </c>
      <c r="AD139">
        <f t="shared" si="28"/>
        <v>0</v>
      </c>
    </row>
    <row r="140" spans="1:30">
      <c r="A140">
        <v>127</v>
      </c>
      <c r="B140" t="str">
        <f>_xlfn.XLOOKUP(A140,'Order Page'!T$29:T$471,'Order Page'!D$29:D$471,"")</f>
        <v/>
      </c>
      <c r="C140" t="str">
        <f>_xlfn.XLOOKUP(A140,'Order Page'!T$29:T$471,'Order Page'!U$29:U$471,"")</f>
        <v/>
      </c>
      <c r="D140" t="str">
        <f>_xlfn.XLOOKUP(A140,'Order Page'!T$29:T$471,'Order Page'!C$29:C$471,"")</f>
        <v/>
      </c>
      <c r="E140" t="str">
        <f>_xlfn.XLOOKUP(A140,'Order Page'!T$29:T$471,'Order Page'!Q$29:Q$471,"")</f>
        <v/>
      </c>
      <c r="F140" t="str">
        <f>_xlfn.XLOOKUP(A140,'Order Page'!T$29:T$471,'Order Page'!P$29:P$471,"")</f>
        <v/>
      </c>
      <c r="G140" t="str">
        <f>_xlfn.XLOOKUP(A140,'Order Page'!T$29:T$471,'Order Page'!O$29:O$471,"")</f>
        <v/>
      </c>
      <c r="H140" t="str">
        <f>_xlfn.XLOOKUP(A140,'Order Page'!T$29:T$471,'Order Page'!R$29:R$471,"")</f>
        <v/>
      </c>
      <c r="I140" t="str">
        <f>IFERROR(RANK(F140,F$14:F$213,1)+COUNTIF(F$14:F140,F140)-1,"")</f>
        <v/>
      </c>
      <c r="K140" t="str">
        <f t="shared" si="38"/>
        <v/>
      </c>
      <c r="L140" t="str">
        <f t="shared" si="29"/>
        <v/>
      </c>
      <c r="M140" t="str">
        <f t="shared" si="30"/>
        <v/>
      </c>
      <c r="N140" t="str">
        <f t="shared" si="31"/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T140" t="str" cm="1">
        <f t="array" ref="T140">VLOOKUP(ROW(127:127),K$14:L$163,2)</f>
        <v/>
      </c>
      <c r="U140" t="str" cm="1">
        <f t="array" ref="U140">VLOOKUP(ROW(127:127),K$14:N$163,4)</f>
        <v/>
      </c>
      <c r="V140" t="str" cm="1">
        <f t="array" ref="V140">VLOOKUP(ROW(127:127),K$14:O$163,5)</f>
        <v/>
      </c>
      <c r="W140" t="str" cm="1">
        <f t="array" ref="W140">VLOOKUP(ROW(127:127),K$14:P$163,6)</f>
        <v/>
      </c>
      <c r="X140" t="str" cm="1">
        <f t="array" ref="X140">VLOOKUP(ROW(127:127),K$14:Q$163,7)</f>
        <v/>
      </c>
      <c r="Y140" t="str" cm="1">
        <f t="array" ref="Y140">VLOOKUP(ROW(127:127),K$14:R$163,8)</f>
        <v/>
      </c>
      <c r="AA140">
        <f t="shared" si="39"/>
        <v>0</v>
      </c>
      <c r="AB140">
        <f t="shared" si="36"/>
        <v>0</v>
      </c>
      <c r="AC140">
        <f t="shared" si="37"/>
        <v>0</v>
      </c>
      <c r="AD140">
        <f t="shared" ref="AD140:AD203" si="40">IF(AA140&lt;&gt;AA141,ROUNDUP(AA140,0),0)+IF(AB140&lt;&gt;AB141,IF(AA$14+AB140&lt;ROUNDUP(AA$14,0)+ROUNDDOWN(AB140,0),ROUNDUP(AA$14,0)+ROUNDDOWN(AB140,0),ROUNDUP(AA$14,0)+ROUNDDOWN(AB140,0)+1),0)+IF(AC140&lt;&gt;AC141,ROUNDDOWN(AC140,0)+AC$12,0)</f>
        <v>0</v>
      </c>
    </row>
    <row r="141" spans="1:30">
      <c r="A141">
        <v>128</v>
      </c>
      <c r="B141" t="str">
        <f>_xlfn.XLOOKUP(A141,'Order Page'!T$29:T$471,'Order Page'!D$29:D$471,"")</f>
        <v/>
      </c>
      <c r="C141" t="str">
        <f>_xlfn.XLOOKUP(A141,'Order Page'!T$29:T$471,'Order Page'!U$29:U$471,"")</f>
        <v/>
      </c>
      <c r="D141" t="str">
        <f>_xlfn.XLOOKUP(A141,'Order Page'!T$29:T$471,'Order Page'!C$29:C$471,"")</f>
        <v/>
      </c>
      <c r="E141" t="str">
        <f>_xlfn.XLOOKUP(A141,'Order Page'!T$29:T$471,'Order Page'!Q$29:Q$471,"")</f>
        <v/>
      </c>
      <c r="F141" t="str">
        <f>_xlfn.XLOOKUP(A141,'Order Page'!T$29:T$471,'Order Page'!P$29:P$471,"")</f>
        <v/>
      </c>
      <c r="G141" t="str">
        <f>_xlfn.XLOOKUP(A141,'Order Page'!T$29:T$471,'Order Page'!O$29:O$471,"")</f>
        <v/>
      </c>
      <c r="H141" t="str">
        <f>_xlfn.XLOOKUP(A141,'Order Page'!T$29:T$471,'Order Page'!R$29:R$471,"")</f>
        <v/>
      </c>
      <c r="I141" t="str">
        <f>IFERROR(RANK(F141,F$14:F$213,1)+COUNTIF(F$14:F141,F141)-1,"")</f>
        <v/>
      </c>
      <c r="K141" t="str">
        <f t="shared" si="38"/>
        <v/>
      </c>
      <c r="L141" t="str">
        <f t="shared" si="29"/>
        <v/>
      </c>
      <c r="M141" t="str">
        <f t="shared" si="30"/>
        <v/>
      </c>
      <c r="N141" t="str">
        <f t="shared" si="31"/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T141" t="str" cm="1">
        <f t="array" ref="T141">VLOOKUP(ROW(128:128),K$14:L$163,2)</f>
        <v/>
      </c>
      <c r="U141" t="str" cm="1">
        <f t="array" ref="U141">VLOOKUP(ROW(128:128),K$14:N$163,4)</f>
        <v/>
      </c>
      <c r="V141" t="str" cm="1">
        <f t="array" ref="V141">VLOOKUP(ROW(128:128),K$14:O$163,5)</f>
        <v/>
      </c>
      <c r="W141" t="str" cm="1">
        <f t="array" ref="W141">VLOOKUP(ROW(128:128),K$14:P$163,6)</f>
        <v/>
      </c>
      <c r="X141" t="str" cm="1">
        <f t="array" ref="X141">VLOOKUP(ROW(128:128),K$14:Q$163,7)</f>
        <v/>
      </c>
      <c r="Y141" t="str" cm="1">
        <f t="array" ref="Y141">VLOOKUP(ROW(128:128),K$14:R$163,8)</f>
        <v/>
      </c>
      <c r="AA141">
        <f t="shared" si="39"/>
        <v>0</v>
      </c>
      <c r="AB141">
        <f t="shared" si="36"/>
        <v>0</v>
      </c>
      <c r="AC141">
        <f t="shared" si="37"/>
        <v>0</v>
      </c>
      <c r="AD141">
        <f t="shared" si="40"/>
        <v>0</v>
      </c>
    </row>
    <row r="142" spans="1:30">
      <c r="A142">
        <v>129</v>
      </c>
      <c r="B142" t="str">
        <f>_xlfn.XLOOKUP(A142,'Order Page'!T$29:T$471,'Order Page'!D$29:D$471,"")</f>
        <v/>
      </c>
      <c r="C142" t="str">
        <f>_xlfn.XLOOKUP(A142,'Order Page'!T$29:T$471,'Order Page'!U$29:U$471,"")</f>
        <v/>
      </c>
      <c r="D142" t="str">
        <f>_xlfn.XLOOKUP(A142,'Order Page'!T$29:T$471,'Order Page'!C$29:C$471,"")</f>
        <v/>
      </c>
      <c r="E142" t="str">
        <f>_xlfn.XLOOKUP(A142,'Order Page'!T$29:T$471,'Order Page'!Q$29:Q$471,"")</f>
        <v/>
      </c>
      <c r="F142" t="str">
        <f>_xlfn.XLOOKUP(A142,'Order Page'!T$29:T$471,'Order Page'!P$29:P$471,"")</f>
        <v/>
      </c>
      <c r="G142" t="str">
        <f>_xlfn.XLOOKUP(A142,'Order Page'!T$29:T$471,'Order Page'!O$29:O$471,"")</f>
        <v/>
      </c>
      <c r="H142" t="str">
        <f>_xlfn.XLOOKUP(A142,'Order Page'!T$29:T$471,'Order Page'!R$29:R$471,"")</f>
        <v/>
      </c>
      <c r="I142" t="str">
        <f>IFERROR(RANK(F142,F$14:F$213,1)+COUNTIF(F$14:F142,F142)-1,"")</f>
        <v/>
      </c>
      <c r="K142" t="str">
        <f t="shared" si="38"/>
        <v/>
      </c>
      <c r="L142" t="str">
        <f t="shared" si="29"/>
        <v/>
      </c>
      <c r="M142" t="str">
        <f t="shared" si="30"/>
        <v/>
      </c>
      <c r="N142" t="str">
        <f t="shared" si="31"/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T142" t="str" cm="1">
        <f t="array" ref="T142">VLOOKUP(ROW(129:129),K$14:L$163,2)</f>
        <v/>
      </c>
      <c r="U142" t="str" cm="1">
        <f t="array" ref="U142">VLOOKUP(ROW(129:129),K$14:N$163,4)</f>
        <v/>
      </c>
      <c r="V142" t="str" cm="1">
        <f t="array" ref="V142">VLOOKUP(ROW(129:129),K$14:O$163,5)</f>
        <v/>
      </c>
      <c r="W142" t="str" cm="1">
        <f t="array" ref="W142">VLOOKUP(ROW(129:129),K$14:P$163,6)</f>
        <v/>
      </c>
      <c r="X142" t="str" cm="1">
        <f t="array" ref="X142">VLOOKUP(ROW(129:129),K$14:Q$163,7)</f>
        <v/>
      </c>
      <c r="Y142" t="str" cm="1">
        <f t="array" ref="Y142">VLOOKUP(ROW(129:129),K$14:R$163,8)</f>
        <v/>
      </c>
      <c r="AA142">
        <f t="shared" si="39"/>
        <v>0</v>
      </c>
      <c r="AB142">
        <f t="shared" si="36"/>
        <v>0</v>
      </c>
      <c r="AC142">
        <f t="shared" si="37"/>
        <v>0</v>
      </c>
      <c r="AD142">
        <f t="shared" si="40"/>
        <v>0</v>
      </c>
    </row>
    <row r="143" spans="1:30">
      <c r="A143">
        <v>130</v>
      </c>
      <c r="B143" t="str">
        <f>_xlfn.XLOOKUP(A143,'Order Page'!T$29:T$471,'Order Page'!D$29:D$471,"")</f>
        <v/>
      </c>
      <c r="C143" t="str">
        <f>_xlfn.XLOOKUP(A143,'Order Page'!T$29:T$471,'Order Page'!U$29:U$471,"")</f>
        <v/>
      </c>
      <c r="D143" t="str">
        <f>_xlfn.XLOOKUP(A143,'Order Page'!T$29:T$471,'Order Page'!C$29:C$471,"")</f>
        <v/>
      </c>
      <c r="E143" t="str">
        <f>_xlfn.XLOOKUP(A143,'Order Page'!T$29:T$471,'Order Page'!Q$29:Q$471,"")</f>
        <v/>
      </c>
      <c r="F143" t="str">
        <f>_xlfn.XLOOKUP(A143,'Order Page'!T$29:T$471,'Order Page'!P$29:P$471,"")</f>
        <v/>
      </c>
      <c r="G143" t="str">
        <f>_xlfn.XLOOKUP(A143,'Order Page'!T$29:T$471,'Order Page'!O$29:O$471,"")</f>
        <v/>
      </c>
      <c r="H143" t="str">
        <f>_xlfn.XLOOKUP(A143,'Order Page'!T$29:T$471,'Order Page'!R$29:R$471,"")</f>
        <v/>
      </c>
      <c r="I143" t="str">
        <f>IFERROR(RANK(F143,F$14:F$213,1)+COUNTIF(F$14:F143,F143)-1,"")</f>
        <v/>
      </c>
      <c r="K143" t="str">
        <f t="shared" si="38"/>
        <v/>
      </c>
      <c r="L143" t="str">
        <f t="shared" ref="L143:L206" si="41">_xlfn.XLOOKUP($A143,$I$14:$I$213,B$14:B$213,"")</f>
        <v/>
      </c>
      <c r="M143" t="str">
        <f t="shared" ref="M143:M206" si="42">_xlfn.XLOOKUP($A143,$I$14:$I$213,C$14:C$213,"")</f>
        <v/>
      </c>
      <c r="N143" t="str">
        <f t="shared" ref="N143:N206" si="43">_xlfn.XLOOKUP($A143,$I$14:$I$213,D$14:D$213,"")</f>
        <v/>
      </c>
      <c r="O143" t="str">
        <f t="shared" ref="O143:O206" si="44">_xlfn.XLOOKUP($A143,$I$14:$I$213,E$14:E$213,"")</f>
        <v/>
      </c>
      <c r="P143" t="str">
        <f t="shared" ref="P143:P206" si="45">_xlfn.XLOOKUP($A143,$I$14:$I$213,F$14:F$213,"")</f>
        <v/>
      </c>
      <c r="Q143" t="str">
        <f t="shared" ref="Q143:Q206" si="46">_xlfn.XLOOKUP($A143,$I$14:$I$213,G$14:G$213,"")</f>
        <v/>
      </c>
      <c r="R143" t="str">
        <f t="shared" ref="R143:R206" si="47">_xlfn.XLOOKUP($A143,$I$14:$I$213,H$14:H$213,"")</f>
        <v/>
      </c>
      <c r="T143" t="str" cm="1">
        <f t="array" ref="T143">VLOOKUP(ROW(130:130),K$14:L$163,2)</f>
        <v/>
      </c>
      <c r="U143" t="str" cm="1">
        <f t="array" ref="U143">VLOOKUP(ROW(130:130),K$14:N$163,4)</f>
        <v/>
      </c>
      <c r="V143" t="str" cm="1">
        <f t="array" ref="V143">VLOOKUP(ROW(130:130),K$14:O$163,5)</f>
        <v/>
      </c>
      <c r="W143" t="str" cm="1">
        <f t="array" ref="W143">VLOOKUP(ROW(130:130),K$14:P$163,6)</f>
        <v/>
      </c>
      <c r="X143" t="str" cm="1">
        <f t="array" ref="X143">VLOOKUP(ROW(130:130),K$14:Q$163,7)</f>
        <v/>
      </c>
      <c r="Y143" t="str" cm="1">
        <f t="array" ref="Y143">VLOOKUP(ROW(130:130),K$14:R$163,8)</f>
        <v/>
      </c>
      <c r="AA143">
        <f t="shared" si="39"/>
        <v>0</v>
      </c>
      <c r="AB143">
        <f t="shared" ref="AB143:AB206" si="48">IF(OR(V143="1L Waterlilies",V143="1L Deep Water Plants"),X143,0)+MAX(AB144:AB290)</f>
        <v>0</v>
      </c>
      <c r="AC143">
        <f t="shared" ref="AC143:AC206" si="49">IF(V143="8L Planted Contours",X143,0)+MAX(AC144:AC290)</f>
        <v>0</v>
      </c>
      <c r="AD143">
        <f t="shared" si="40"/>
        <v>0</v>
      </c>
    </row>
    <row r="144" spans="1:30">
      <c r="A144">
        <v>131</v>
      </c>
      <c r="B144" t="str">
        <f>_xlfn.XLOOKUP(A144,'Order Page'!T$29:T$471,'Order Page'!D$29:D$471,"")</f>
        <v/>
      </c>
      <c r="C144" t="str">
        <f>_xlfn.XLOOKUP(A144,'Order Page'!T$29:T$471,'Order Page'!U$29:U$471,"")</f>
        <v/>
      </c>
      <c r="D144" t="str">
        <f>_xlfn.XLOOKUP(A144,'Order Page'!T$29:T$471,'Order Page'!C$29:C$471,"")</f>
        <v/>
      </c>
      <c r="E144" t="str">
        <f>_xlfn.XLOOKUP(A144,'Order Page'!T$29:T$471,'Order Page'!Q$29:Q$471,"")</f>
        <v/>
      </c>
      <c r="F144" t="str">
        <f>_xlfn.XLOOKUP(A144,'Order Page'!T$29:T$471,'Order Page'!P$29:P$471,"")</f>
        <v/>
      </c>
      <c r="G144" t="str">
        <f>_xlfn.XLOOKUP(A144,'Order Page'!T$29:T$471,'Order Page'!O$29:O$471,"")</f>
        <v/>
      </c>
      <c r="H144" t="str">
        <f>_xlfn.XLOOKUP(A144,'Order Page'!T$29:T$471,'Order Page'!R$29:R$471,"")</f>
        <v/>
      </c>
      <c r="I144" t="str">
        <f>IFERROR(RANK(F144,F$14:F$213,1)+COUNTIF(F$14:F144,F144)-1,"")</f>
        <v/>
      </c>
      <c r="K144" t="str">
        <f t="shared" ref="K144:K207" si="50">IFERROR(K143+M143,"")</f>
        <v/>
      </c>
      <c r="L144" t="str">
        <f t="shared" si="41"/>
        <v/>
      </c>
      <c r="M144" t="str">
        <f t="shared" si="42"/>
        <v/>
      </c>
      <c r="N144" t="str">
        <f t="shared" si="43"/>
        <v/>
      </c>
      <c r="O144" t="str">
        <f t="shared" si="44"/>
        <v/>
      </c>
      <c r="P144" t="str">
        <f t="shared" si="45"/>
        <v/>
      </c>
      <c r="Q144" t="str">
        <f t="shared" si="46"/>
        <v/>
      </c>
      <c r="R144" t="str">
        <f t="shared" si="47"/>
        <v/>
      </c>
      <c r="T144" t="str" cm="1">
        <f t="array" ref="T144">VLOOKUP(ROW(131:131),K$14:L$163,2)</f>
        <v/>
      </c>
      <c r="U144" t="str" cm="1">
        <f t="array" ref="U144">VLOOKUP(ROW(131:131),K$14:N$163,4)</f>
        <v/>
      </c>
      <c r="V144" t="str" cm="1">
        <f t="array" ref="V144">VLOOKUP(ROW(131:131),K$14:O$163,5)</f>
        <v/>
      </c>
      <c r="W144" t="str" cm="1">
        <f t="array" ref="W144">VLOOKUP(ROW(131:131),K$14:P$163,6)</f>
        <v/>
      </c>
      <c r="X144" t="str" cm="1">
        <f t="array" ref="X144">VLOOKUP(ROW(131:131),K$14:Q$163,7)</f>
        <v/>
      </c>
      <c r="Y144" t="str" cm="1">
        <f t="array" ref="Y144">VLOOKUP(ROW(131:131),K$14:R$163,8)</f>
        <v/>
      </c>
      <c r="AA144">
        <f t="shared" si="39"/>
        <v>0</v>
      </c>
      <c r="AB144">
        <f t="shared" si="48"/>
        <v>0</v>
      </c>
      <c r="AC144">
        <f t="shared" si="49"/>
        <v>0</v>
      </c>
      <c r="AD144">
        <f t="shared" si="40"/>
        <v>0</v>
      </c>
    </row>
    <row r="145" spans="1:30">
      <c r="A145">
        <v>132</v>
      </c>
      <c r="B145" t="str">
        <f>_xlfn.XLOOKUP(A145,'Order Page'!T$29:T$471,'Order Page'!D$29:D$471,"")</f>
        <v/>
      </c>
      <c r="C145" t="str">
        <f>_xlfn.XLOOKUP(A145,'Order Page'!T$29:T$471,'Order Page'!U$29:U$471,"")</f>
        <v/>
      </c>
      <c r="D145" t="str">
        <f>_xlfn.XLOOKUP(A145,'Order Page'!T$29:T$471,'Order Page'!C$29:C$471,"")</f>
        <v/>
      </c>
      <c r="E145" t="str">
        <f>_xlfn.XLOOKUP(A145,'Order Page'!T$29:T$471,'Order Page'!Q$29:Q$471,"")</f>
        <v/>
      </c>
      <c r="F145" t="str">
        <f>_xlfn.XLOOKUP(A145,'Order Page'!T$29:T$471,'Order Page'!P$29:P$471,"")</f>
        <v/>
      </c>
      <c r="G145" t="str">
        <f>_xlfn.XLOOKUP(A145,'Order Page'!T$29:T$471,'Order Page'!O$29:O$471,"")</f>
        <v/>
      </c>
      <c r="H145" t="str">
        <f>_xlfn.XLOOKUP(A145,'Order Page'!T$29:T$471,'Order Page'!R$29:R$471,"")</f>
        <v/>
      </c>
      <c r="I145" t="str">
        <f>IFERROR(RANK(F145,F$14:F$213,1)+COUNTIF(F$14:F145,F145)-1,"")</f>
        <v/>
      </c>
      <c r="K145" t="str">
        <f t="shared" si="50"/>
        <v/>
      </c>
      <c r="L145" t="str">
        <f t="shared" si="41"/>
        <v/>
      </c>
      <c r="M145" t="str">
        <f t="shared" si="42"/>
        <v/>
      </c>
      <c r="N145" t="str">
        <f t="shared" si="43"/>
        <v/>
      </c>
      <c r="O145" t="str">
        <f t="shared" si="44"/>
        <v/>
      </c>
      <c r="P145" t="str">
        <f t="shared" si="45"/>
        <v/>
      </c>
      <c r="Q145" t="str">
        <f t="shared" si="46"/>
        <v/>
      </c>
      <c r="R145" t="str">
        <f t="shared" si="47"/>
        <v/>
      </c>
      <c r="T145" t="str" cm="1">
        <f t="array" ref="T145">VLOOKUP(ROW(132:132),K$14:L$163,2)</f>
        <v/>
      </c>
      <c r="U145" t="str" cm="1">
        <f t="array" ref="U145">VLOOKUP(ROW(132:132),K$14:N$163,4)</f>
        <v/>
      </c>
      <c r="V145" t="str" cm="1">
        <f t="array" ref="V145">VLOOKUP(ROW(132:132),K$14:O$163,5)</f>
        <v/>
      </c>
      <c r="W145" t="str" cm="1">
        <f t="array" ref="W145">VLOOKUP(ROW(132:132),K$14:P$163,6)</f>
        <v/>
      </c>
      <c r="X145" t="str" cm="1">
        <f t="array" ref="X145">VLOOKUP(ROW(132:132),K$14:Q$163,7)</f>
        <v/>
      </c>
      <c r="Y145" t="str" cm="1">
        <f t="array" ref="Y145">VLOOKUP(ROW(132:132),K$14:R$163,8)</f>
        <v/>
      </c>
      <c r="AA145">
        <f t="shared" si="39"/>
        <v>0</v>
      </c>
      <c r="AB145">
        <f t="shared" si="48"/>
        <v>0</v>
      </c>
      <c r="AC145">
        <f t="shared" si="49"/>
        <v>0</v>
      </c>
      <c r="AD145">
        <f t="shared" si="40"/>
        <v>0</v>
      </c>
    </row>
    <row r="146" spans="1:30">
      <c r="A146">
        <v>133</v>
      </c>
      <c r="B146" t="str">
        <f>_xlfn.XLOOKUP(A146,'Order Page'!T$29:T$471,'Order Page'!D$29:D$471,"")</f>
        <v/>
      </c>
      <c r="C146" t="str">
        <f>_xlfn.XLOOKUP(A146,'Order Page'!T$29:T$471,'Order Page'!U$29:U$471,"")</f>
        <v/>
      </c>
      <c r="D146" t="str">
        <f>_xlfn.XLOOKUP(A146,'Order Page'!T$29:T$471,'Order Page'!C$29:C$471,"")</f>
        <v/>
      </c>
      <c r="E146" t="str">
        <f>_xlfn.XLOOKUP(A146,'Order Page'!T$29:T$471,'Order Page'!Q$29:Q$471,"")</f>
        <v/>
      </c>
      <c r="F146" t="str">
        <f>_xlfn.XLOOKUP(A146,'Order Page'!T$29:T$471,'Order Page'!P$29:P$471,"")</f>
        <v/>
      </c>
      <c r="G146" t="str">
        <f>_xlfn.XLOOKUP(A146,'Order Page'!T$29:T$471,'Order Page'!O$29:O$471,"")</f>
        <v/>
      </c>
      <c r="H146" t="str">
        <f>_xlfn.XLOOKUP(A146,'Order Page'!T$29:T$471,'Order Page'!R$29:R$471,"")</f>
        <v/>
      </c>
      <c r="I146" t="str">
        <f>IFERROR(RANK(F146,F$14:F$213,1)+COUNTIF(F$14:F146,F146)-1,"")</f>
        <v/>
      </c>
      <c r="K146" t="str">
        <f t="shared" si="50"/>
        <v/>
      </c>
      <c r="L146" t="str">
        <f t="shared" si="41"/>
        <v/>
      </c>
      <c r="M146" t="str">
        <f t="shared" si="42"/>
        <v/>
      </c>
      <c r="N146" t="str">
        <f t="shared" si="43"/>
        <v/>
      </c>
      <c r="O146" t="str">
        <f t="shared" si="44"/>
        <v/>
      </c>
      <c r="P146" t="str">
        <f t="shared" si="45"/>
        <v/>
      </c>
      <c r="Q146" t="str">
        <f t="shared" si="46"/>
        <v/>
      </c>
      <c r="R146" t="str">
        <f t="shared" si="47"/>
        <v/>
      </c>
      <c r="T146" t="str" cm="1">
        <f t="array" ref="T146">VLOOKUP(ROW(133:133),K$14:L$163,2)</f>
        <v/>
      </c>
      <c r="U146" t="str" cm="1">
        <f t="array" ref="U146">VLOOKUP(ROW(133:133),K$14:N$163,4)</f>
        <v/>
      </c>
      <c r="V146" t="str" cm="1">
        <f t="array" ref="V146">VLOOKUP(ROW(133:133),K$14:O$163,5)</f>
        <v/>
      </c>
      <c r="W146" t="str" cm="1">
        <f t="array" ref="W146">VLOOKUP(ROW(133:133),K$14:P$163,6)</f>
        <v/>
      </c>
      <c r="X146" t="str" cm="1">
        <f t="array" ref="X146">VLOOKUP(ROW(133:133),K$14:Q$163,7)</f>
        <v/>
      </c>
      <c r="Y146" t="str" cm="1">
        <f t="array" ref="Y146">VLOOKUP(ROW(133:133),K$14:R$163,8)</f>
        <v/>
      </c>
      <c r="AA146">
        <f t="shared" si="39"/>
        <v>0</v>
      </c>
      <c r="AB146">
        <f t="shared" si="48"/>
        <v>0</v>
      </c>
      <c r="AC146">
        <f t="shared" si="49"/>
        <v>0</v>
      </c>
      <c r="AD146">
        <f t="shared" si="40"/>
        <v>0</v>
      </c>
    </row>
    <row r="147" spans="1:30">
      <c r="A147">
        <v>134</v>
      </c>
      <c r="B147" t="str">
        <f>_xlfn.XLOOKUP(A147,'Order Page'!T$29:T$471,'Order Page'!D$29:D$471,"")</f>
        <v/>
      </c>
      <c r="C147" t="str">
        <f>_xlfn.XLOOKUP(A147,'Order Page'!T$29:T$471,'Order Page'!U$29:U$471,"")</f>
        <v/>
      </c>
      <c r="D147" t="str">
        <f>_xlfn.XLOOKUP(A147,'Order Page'!T$29:T$471,'Order Page'!C$29:C$471,"")</f>
        <v/>
      </c>
      <c r="E147" t="str">
        <f>_xlfn.XLOOKUP(A147,'Order Page'!T$29:T$471,'Order Page'!Q$29:Q$471,"")</f>
        <v/>
      </c>
      <c r="F147" t="str">
        <f>_xlfn.XLOOKUP(A147,'Order Page'!T$29:T$471,'Order Page'!P$29:P$471,"")</f>
        <v/>
      </c>
      <c r="G147" t="str">
        <f>_xlfn.XLOOKUP(A147,'Order Page'!T$29:T$471,'Order Page'!O$29:O$471,"")</f>
        <v/>
      </c>
      <c r="H147" t="str">
        <f>_xlfn.XLOOKUP(A147,'Order Page'!T$29:T$471,'Order Page'!R$29:R$471,"")</f>
        <v/>
      </c>
      <c r="I147" t="str">
        <f>IFERROR(RANK(F147,F$14:F$213,1)+COUNTIF(F$14:F147,F147)-1,"")</f>
        <v/>
      </c>
      <c r="K147" t="str">
        <f t="shared" si="50"/>
        <v/>
      </c>
      <c r="L147" t="str">
        <f t="shared" si="41"/>
        <v/>
      </c>
      <c r="M147" t="str">
        <f t="shared" si="42"/>
        <v/>
      </c>
      <c r="N147" t="str">
        <f t="shared" si="43"/>
        <v/>
      </c>
      <c r="O147" t="str">
        <f t="shared" si="44"/>
        <v/>
      </c>
      <c r="P147" t="str">
        <f t="shared" si="45"/>
        <v/>
      </c>
      <c r="Q147" t="str">
        <f t="shared" si="46"/>
        <v/>
      </c>
      <c r="R147" t="str">
        <f t="shared" si="47"/>
        <v/>
      </c>
      <c r="T147" t="str" cm="1">
        <f t="array" ref="T147">VLOOKUP(ROW(134:134),K$14:L$163,2)</f>
        <v/>
      </c>
      <c r="U147" t="str" cm="1">
        <f t="array" ref="U147">VLOOKUP(ROW(134:134),K$14:N$163,4)</f>
        <v/>
      </c>
      <c r="V147" t="str" cm="1">
        <f t="array" ref="V147">VLOOKUP(ROW(134:134),K$14:O$163,5)</f>
        <v/>
      </c>
      <c r="W147" t="str" cm="1">
        <f t="array" ref="W147">VLOOKUP(ROW(134:134),K$14:P$163,6)</f>
        <v/>
      </c>
      <c r="X147" t="str" cm="1">
        <f t="array" ref="X147">VLOOKUP(ROW(134:134),K$14:Q$163,7)</f>
        <v/>
      </c>
      <c r="Y147" t="str" cm="1">
        <f t="array" ref="Y147">VLOOKUP(ROW(134:134),K$14:R$163,8)</f>
        <v/>
      </c>
      <c r="AA147">
        <f t="shared" si="39"/>
        <v>0</v>
      </c>
      <c r="AB147">
        <f t="shared" si="48"/>
        <v>0</v>
      </c>
      <c r="AC147">
        <f t="shared" si="49"/>
        <v>0</v>
      </c>
      <c r="AD147">
        <f t="shared" si="40"/>
        <v>0</v>
      </c>
    </row>
    <row r="148" spans="1:30">
      <c r="A148">
        <v>135</v>
      </c>
      <c r="B148" t="str">
        <f>_xlfn.XLOOKUP(A148,'Order Page'!T$29:T$471,'Order Page'!D$29:D$471,"")</f>
        <v/>
      </c>
      <c r="C148" t="str">
        <f>_xlfn.XLOOKUP(A148,'Order Page'!T$29:T$471,'Order Page'!U$29:U$471,"")</f>
        <v/>
      </c>
      <c r="D148" t="str">
        <f>_xlfn.XLOOKUP(A148,'Order Page'!T$29:T$471,'Order Page'!C$29:C$471,"")</f>
        <v/>
      </c>
      <c r="E148" t="str">
        <f>_xlfn.XLOOKUP(A148,'Order Page'!T$29:T$471,'Order Page'!Q$29:Q$471,"")</f>
        <v/>
      </c>
      <c r="F148" t="str">
        <f>_xlfn.XLOOKUP(A148,'Order Page'!T$29:T$471,'Order Page'!P$29:P$471,"")</f>
        <v/>
      </c>
      <c r="G148" t="str">
        <f>_xlfn.XLOOKUP(A148,'Order Page'!T$29:T$471,'Order Page'!O$29:O$471,"")</f>
        <v/>
      </c>
      <c r="H148" t="str">
        <f>_xlfn.XLOOKUP(A148,'Order Page'!T$29:T$471,'Order Page'!R$29:R$471,"")</f>
        <v/>
      </c>
      <c r="I148" t="str">
        <f>IFERROR(RANK(F148,F$14:F$213,1)+COUNTIF(F$14:F148,F148)-1,"")</f>
        <v/>
      </c>
      <c r="K148" t="str">
        <f t="shared" si="50"/>
        <v/>
      </c>
      <c r="L148" t="str">
        <f t="shared" si="41"/>
        <v/>
      </c>
      <c r="M148" t="str">
        <f t="shared" si="42"/>
        <v/>
      </c>
      <c r="N148" t="str">
        <f t="shared" si="43"/>
        <v/>
      </c>
      <c r="O148" t="str">
        <f t="shared" si="44"/>
        <v/>
      </c>
      <c r="P148" t="str">
        <f t="shared" si="45"/>
        <v/>
      </c>
      <c r="Q148" t="str">
        <f t="shared" si="46"/>
        <v/>
      </c>
      <c r="R148" t="str">
        <f t="shared" si="47"/>
        <v/>
      </c>
      <c r="T148" t="str" cm="1">
        <f t="array" ref="T148">VLOOKUP(ROW(135:135),K$14:L$163,2)</f>
        <v/>
      </c>
      <c r="U148" t="str" cm="1">
        <f t="array" ref="U148">VLOOKUP(ROW(135:135),K$14:N$163,4)</f>
        <v/>
      </c>
      <c r="V148" t="str" cm="1">
        <f t="array" ref="V148">VLOOKUP(ROW(135:135),K$14:O$163,5)</f>
        <v/>
      </c>
      <c r="W148" t="str" cm="1">
        <f t="array" ref="W148">VLOOKUP(ROW(135:135),K$14:P$163,6)</f>
        <v/>
      </c>
      <c r="X148" t="str" cm="1">
        <f t="array" ref="X148">VLOOKUP(ROW(135:135),K$14:Q$163,7)</f>
        <v/>
      </c>
      <c r="Y148" t="str" cm="1">
        <f t="array" ref="Y148">VLOOKUP(ROW(135:135),K$14:R$163,8)</f>
        <v/>
      </c>
      <c r="AA148">
        <f t="shared" si="39"/>
        <v>0</v>
      </c>
      <c r="AB148">
        <f t="shared" si="48"/>
        <v>0</v>
      </c>
      <c r="AC148">
        <f t="shared" si="49"/>
        <v>0</v>
      </c>
      <c r="AD148">
        <f t="shared" si="40"/>
        <v>0</v>
      </c>
    </row>
    <row r="149" spans="1:30">
      <c r="A149">
        <v>136</v>
      </c>
      <c r="B149" t="str">
        <f>_xlfn.XLOOKUP(A149,'Order Page'!T$29:T$471,'Order Page'!D$29:D$471,"")</f>
        <v/>
      </c>
      <c r="C149" t="str">
        <f>_xlfn.XLOOKUP(A149,'Order Page'!T$29:T$471,'Order Page'!U$29:U$471,"")</f>
        <v/>
      </c>
      <c r="D149" t="str">
        <f>_xlfn.XLOOKUP(A149,'Order Page'!T$29:T$471,'Order Page'!C$29:C$471,"")</f>
        <v/>
      </c>
      <c r="E149" t="str">
        <f>_xlfn.XLOOKUP(A149,'Order Page'!T$29:T$471,'Order Page'!Q$29:Q$471,"")</f>
        <v/>
      </c>
      <c r="F149" t="str">
        <f>_xlfn.XLOOKUP(A149,'Order Page'!T$29:T$471,'Order Page'!P$29:P$471,"")</f>
        <v/>
      </c>
      <c r="G149" t="str">
        <f>_xlfn.XLOOKUP(A149,'Order Page'!T$29:T$471,'Order Page'!O$29:O$471,"")</f>
        <v/>
      </c>
      <c r="H149" t="str">
        <f>_xlfn.XLOOKUP(A149,'Order Page'!T$29:T$471,'Order Page'!R$29:R$471,"")</f>
        <v/>
      </c>
      <c r="I149" t="str">
        <f>IFERROR(RANK(F149,F$14:F$213,1)+COUNTIF(F$14:F149,F149)-1,"")</f>
        <v/>
      </c>
      <c r="K149" t="str">
        <f t="shared" si="50"/>
        <v/>
      </c>
      <c r="L149" t="str">
        <f t="shared" si="41"/>
        <v/>
      </c>
      <c r="M149" t="str">
        <f t="shared" si="42"/>
        <v/>
      </c>
      <c r="N149" t="str">
        <f t="shared" si="43"/>
        <v/>
      </c>
      <c r="O149" t="str">
        <f t="shared" si="44"/>
        <v/>
      </c>
      <c r="P149" t="str">
        <f t="shared" si="45"/>
        <v/>
      </c>
      <c r="Q149" t="str">
        <f t="shared" si="46"/>
        <v/>
      </c>
      <c r="R149" t="str">
        <f t="shared" si="47"/>
        <v/>
      </c>
      <c r="T149" t="str" cm="1">
        <f t="array" ref="T149">VLOOKUP(ROW(136:136),K$14:L$163,2)</f>
        <v/>
      </c>
      <c r="U149" t="str" cm="1">
        <f t="array" ref="U149">VLOOKUP(ROW(136:136),K$14:N$163,4)</f>
        <v/>
      </c>
      <c r="V149" t="str" cm="1">
        <f t="array" ref="V149">VLOOKUP(ROW(136:136),K$14:O$163,5)</f>
        <v/>
      </c>
      <c r="W149" t="str" cm="1">
        <f t="array" ref="W149">VLOOKUP(ROW(136:136),K$14:P$163,6)</f>
        <v/>
      </c>
      <c r="X149" t="str" cm="1">
        <f t="array" ref="X149">VLOOKUP(ROW(136:136),K$14:Q$163,7)</f>
        <v/>
      </c>
      <c r="Y149" t="str" cm="1">
        <f t="array" ref="Y149">VLOOKUP(ROW(136:136),K$14:R$163,8)</f>
        <v/>
      </c>
      <c r="AA149">
        <f t="shared" si="39"/>
        <v>0</v>
      </c>
      <c r="AB149">
        <f t="shared" si="48"/>
        <v>0</v>
      </c>
      <c r="AC149">
        <f t="shared" si="49"/>
        <v>0</v>
      </c>
      <c r="AD149">
        <f t="shared" si="40"/>
        <v>0</v>
      </c>
    </row>
    <row r="150" spans="1:30">
      <c r="A150">
        <v>137</v>
      </c>
      <c r="B150" t="str">
        <f>_xlfn.XLOOKUP(A150,'Order Page'!T$29:T$471,'Order Page'!D$29:D$471,"")</f>
        <v/>
      </c>
      <c r="C150" t="str">
        <f>_xlfn.XLOOKUP(A150,'Order Page'!T$29:T$471,'Order Page'!U$29:U$471,"")</f>
        <v/>
      </c>
      <c r="D150" t="str">
        <f>_xlfn.XLOOKUP(A150,'Order Page'!T$29:T$471,'Order Page'!C$29:C$471,"")</f>
        <v/>
      </c>
      <c r="E150" t="str">
        <f>_xlfn.XLOOKUP(A150,'Order Page'!T$29:T$471,'Order Page'!Q$29:Q$471,"")</f>
        <v/>
      </c>
      <c r="F150" t="str">
        <f>_xlfn.XLOOKUP(A150,'Order Page'!T$29:T$471,'Order Page'!P$29:P$471,"")</f>
        <v/>
      </c>
      <c r="G150" t="str">
        <f>_xlfn.XLOOKUP(A150,'Order Page'!T$29:T$471,'Order Page'!O$29:O$471,"")</f>
        <v/>
      </c>
      <c r="H150" t="str">
        <f>_xlfn.XLOOKUP(A150,'Order Page'!T$29:T$471,'Order Page'!R$29:R$471,"")</f>
        <v/>
      </c>
      <c r="I150" t="str">
        <f>IFERROR(RANK(F150,F$14:F$213,1)+COUNTIF(F$14:F150,F150)-1,"")</f>
        <v/>
      </c>
      <c r="K150" t="str">
        <f t="shared" si="50"/>
        <v/>
      </c>
      <c r="L150" t="str">
        <f t="shared" si="41"/>
        <v/>
      </c>
      <c r="M150" t="str">
        <f t="shared" si="42"/>
        <v/>
      </c>
      <c r="N150" t="str">
        <f t="shared" si="43"/>
        <v/>
      </c>
      <c r="O150" t="str">
        <f t="shared" si="44"/>
        <v/>
      </c>
      <c r="P150" t="str">
        <f t="shared" si="45"/>
        <v/>
      </c>
      <c r="Q150" t="str">
        <f t="shared" si="46"/>
        <v/>
      </c>
      <c r="R150" t="str">
        <f t="shared" si="47"/>
        <v/>
      </c>
      <c r="T150" t="str" cm="1">
        <f t="array" ref="T150">VLOOKUP(ROW(137:137),K$14:L$163,2)</f>
        <v/>
      </c>
      <c r="U150" t="str" cm="1">
        <f t="array" ref="U150">VLOOKUP(ROW(137:137),K$14:N$163,4)</f>
        <v/>
      </c>
      <c r="V150" t="str" cm="1">
        <f t="array" ref="V150">VLOOKUP(ROW(137:137),K$14:O$163,5)</f>
        <v/>
      </c>
      <c r="W150" t="str" cm="1">
        <f t="array" ref="W150">VLOOKUP(ROW(137:137),K$14:P$163,6)</f>
        <v/>
      </c>
      <c r="X150" t="str" cm="1">
        <f t="array" ref="X150">VLOOKUP(ROW(137:137),K$14:Q$163,7)</f>
        <v/>
      </c>
      <c r="Y150" t="str" cm="1">
        <f t="array" ref="Y150">VLOOKUP(ROW(137:137),K$14:R$163,8)</f>
        <v/>
      </c>
      <c r="AA150">
        <f t="shared" si="39"/>
        <v>0</v>
      </c>
      <c r="AB150">
        <f t="shared" si="48"/>
        <v>0</v>
      </c>
      <c r="AC150">
        <f t="shared" si="49"/>
        <v>0</v>
      </c>
      <c r="AD150">
        <f t="shared" si="40"/>
        <v>0</v>
      </c>
    </row>
    <row r="151" spans="1:30">
      <c r="A151">
        <v>138</v>
      </c>
      <c r="B151" t="str">
        <f>_xlfn.XLOOKUP(A151,'Order Page'!T$29:T$471,'Order Page'!D$29:D$471,"")</f>
        <v/>
      </c>
      <c r="C151" t="str">
        <f>_xlfn.XLOOKUP(A151,'Order Page'!T$29:T$471,'Order Page'!U$29:U$471,"")</f>
        <v/>
      </c>
      <c r="D151" t="str">
        <f>_xlfn.XLOOKUP(A151,'Order Page'!T$29:T$471,'Order Page'!C$29:C$471,"")</f>
        <v/>
      </c>
      <c r="E151" t="str">
        <f>_xlfn.XLOOKUP(A151,'Order Page'!T$29:T$471,'Order Page'!Q$29:Q$471,"")</f>
        <v/>
      </c>
      <c r="F151" t="str">
        <f>_xlfn.XLOOKUP(A151,'Order Page'!T$29:T$471,'Order Page'!P$29:P$471,"")</f>
        <v/>
      </c>
      <c r="G151" t="str">
        <f>_xlfn.XLOOKUP(A151,'Order Page'!T$29:T$471,'Order Page'!O$29:O$471,"")</f>
        <v/>
      </c>
      <c r="H151" t="str">
        <f>_xlfn.XLOOKUP(A151,'Order Page'!T$29:T$471,'Order Page'!R$29:R$471,"")</f>
        <v/>
      </c>
      <c r="I151" t="str">
        <f>IFERROR(RANK(F151,F$14:F$213,1)+COUNTIF(F$14:F151,F151)-1,"")</f>
        <v/>
      </c>
      <c r="K151" t="str">
        <f t="shared" si="50"/>
        <v/>
      </c>
      <c r="L151" t="str">
        <f t="shared" si="41"/>
        <v/>
      </c>
      <c r="M151" t="str">
        <f t="shared" si="42"/>
        <v/>
      </c>
      <c r="N151" t="str">
        <f t="shared" si="43"/>
        <v/>
      </c>
      <c r="O151" t="str">
        <f t="shared" si="44"/>
        <v/>
      </c>
      <c r="P151" t="str">
        <f t="shared" si="45"/>
        <v/>
      </c>
      <c r="Q151" t="str">
        <f t="shared" si="46"/>
        <v/>
      </c>
      <c r="R151" t="str">
        <f t="shared" si="47"/>
        <v/>
      </c>
      <c r="T151" t="str" cm="1">
        <f t="array" ref="T151">VLOOKUP(ROW(138:138),K$14:L$163,2)</f>
        <v/>
      </c>
      <c r="U151" t="str" cm="1">
        <f t="array" ref="U151">VLOOKUP(ROW(138:138),K$14:N$163,4)</f>
        <v/>
      </c>
      <c r="V151" t="str" cm="1">
        <f t="array" ref="V151">VLOOKUP(ROW(138:138),K$14:O$163,5)</f>
        <v/>
      </c>
      <c r="W151" t="str" cm="1">
        <f t="array" ref="W151">VLOOKUP(ROW(138:138),K$14:P$163,6)</f>
        <v/>
      </c>
      <c r="X151" t="str" cm="1">
        <f t="array" ref="X151">VLOOKUP(ROW(138:138),K$14:Q$163,7)</f>
        <v/>
      </c>
      <c r="Y151" t="str" cm="1">
        <f t="array" ref="Y151">VLOOKUP(ROW(138:138),K$14:R$163,8)</f>
        <v/>
      </c>
      <c r="AA151">
        <f t="shared" si="39"/>
        <v>0</v>
      </c>
      <c r="AB151">
        <f t="shared" si="48"/>
        <v>0</v>
      </c>
      <c r="AC151">
        <f t="shared" si="49"/>
        <v>0</v>
      </c>
      <c r="AD151">
        <f t="shared" si="40"/>
        <v>0</v>
      </c>
    </row>
    <row r="152" spans="1:30">
      <c r="A152">
        <v>139</v>
      </c>
      <c r="B152" t="str">
        <f>_xlfn.XLOOKUP(A152,'Order Page'!T$29:T$471,'Order Page'!D$29:D$471,"")</f>
        <v/>
      </c>
      <c r="C152" t="str">
        <f>_xlfn.XLOOKUP(A152,'Order Page'!T$29:T$471,'Order Page'!U$29:U$471,"")</f>
        <v/>
      </c>
      <c r="D152" t="str">
        <f>_xlfn.XLOOKUP(A152,'Order Page'!T$29:T$471,'Order Page'!C$29:C$471,"")</f>
        <v/>
      </c>
      <c r="E152" t="str">
        <f>_xlfn.XLOOKUP(A152,'Order Page'!T$29:T$471,'Order Page'!Q$29:Q$471,"")</f>
        <v/>
      </c>
      <c r="F152" t="str">
        <f>_xlfn.XLOOKUP(A152,'Order Page'!T$29:T$471,'Order Page'!P$29:P$471,"")</f>
        <v/>
      </c>
      <c r="G152" t="str">
        <f>_xlfn.XLOOKUP(A152,'Order Page'!T$29:T$471,'Order Page'!O$29:O$471,"")</f>
        <v/>
      </c>
      <c r="H152" t="str">
        <f>_xlfn.XLOOKUP(A152,'Order Page'!T$29:T$471,'Order Page'!R$29:R$471,"")</f>
        <v/>
      </c>
      <c r="I152" t="str">
        <f>IFERROR(RANK(F152,F$14:F$213,1)+COUNTIF(F$14:F152,F152)-1,"")</f>
        <v/>
      </c>
      <c r="K152" t="str">
        <f t="shared" si="50"/>
        <v/>
      </c>
      <c r="L152" t="str">
        <f t="shared" si="41"/>
        <v/>
      </c>
      <c r="M152" t="str">
        <f t="shared" si="42"/>
        <v/>
      </c>
      <c r="N152" t="str">
        <f t="shared" si="43"/>
        <v/>
      </c>
      <c r="O152" t="str">
        <f t="shared" si="44"/>
        <v/>
      </c>
      <c r="P152" t="str">
        <f t="shared" si="45"/>
        <v/>
      </c>
      <c r="Q152" t="str">
        <f t="shared" si="46"/>
        <v/>
      </c>
      <c r="R152" t="str">
        <f t="shared" si="47"/>
        <v/>
      </c>
      <c r="T152" t="str" cm="1">
        <f t="array" ref="T152">VLOOKUP(ROW(139:139),K$14:L$163,2)</f>
        <v/>
      </c>
      <c r="U152" t="str" cm="1">
        <f t="array" ref="U152">VLOOKUP(ROW(139:139),K$14:N$163,4)</f>
        <v/>
      </c>
      <c r="V152" t="str" cm="1">
        <f t="array" ref="V152">VLOOKUP(ROW(139:139),K$14:O$163,5)</f>
        <v/>
      </c>
      <c r="W152" t="str" cm="1">
        <f t="array" ref="W152">VLOOKUP(ROW(139:139),K$14:P$163,6)</f>
        <v/>
      </c>
      <c r="X152" t="str" cm="1">
        <f t="array" ref="X152">VLOOKUP(ROW(139:139),K$14:Q$163,7)</f>
        <v/>
      </c>
      <c r="Y152" t="str" cm="1">
        <f t="array" ref="Y152">VLOOKUP(ROW(139:139),K$14:R$163,8)</f>
        <v/>
      </c>
      <c r="AA152">
        <f t="shared" si="39"/>
        <v>0</v>
      </c>
      <c r="AB152">
        <f t="shared" si="48"/>
        <v>0</v>
      </c>
      <c r="AC152">
        <f t="shared" si="49"/>
        <v>0</v>
      </c>
      <c r="AD152">
        <f t="shared" si="40"/>
        <v>0</v>
      </c>
    </row>
    <row r="153" spans="1:30">
      <c r="A153">
        <v>140</v>
      </c>
      <c r="B153" t="str">
        <f>_xlfn.XLOOKUP(A153,'Order Page'!T$29:T$471,'Order Page'!D$29:D$471,"")</f>
        <v/>
      </c>
      <c r="C153" t="str">
        <f>_xlfn.XLOOKUP(A153,'Order Page'!T$29:T$471,'Order Page'!U$29:U$471,"")</f>
        <v/>
      </c>
      <c r="D153" t="str">
        <f>_xlfn.XLOOKUP(A153,'Order Page'!T$29:T$471,'Order Page'!C$29:C$471,"")</f>
        <v/>
      </c>
      <c r="E153" t="str">
        <f>_xlfn.XLOOKUP(A153,'Order Page'!T$29:T$471,'Order Page'!Q$29:Q$471,"")</f>
        <v/>
      </c>
      <c r="F153" t="str">
        <f>_xlfn.XLOOKUP(A153,'Order Page'!T$29:T$471,'Order Page'!P$29:P$471,"")</f>
        <v/>
      </c>
      <c r="G153" t="str">
        <f>_xlfn.XLOOKUP(A153,'Order Page'!T$29:T$471,'Order Page'!O$29:O$471,"")</f>
        <v/>
      </c>
      <c r="H153" t="str">
        <f>_xlfn.XLOOKUP(A153,'Order Page'!T$29:T$471,'Order Page'!R$29:R$471,"")</f>
        <v/>
      </c>
      <c r="I153" t="str">
        <f>IFERROR(RANK(F153,F$14:F$213,1)+COUNTIF(F$14:F153,F153)-1,"")</f>
        <v/>
      </c>
      <c r="K153" t="str">
        <f t="shared" si="50"/>
        <v/>
      </c>
      <c r="L153" t="str">
        <f t="shared" si="41"/>
        <v/>
      </c>
      <c r="M153" t="str">
        <f t="shared" si="42"/>
        <v/>
      </c>
      <c r="N153" t="str">
        <f t="shared" si="43"/>
        <v/>
      </c>
      <c r="O153" t="str">
        <f t="shared" si="44"/>
        <v/>
      </c>
      <c r="P153" t="str">
        <f t="shared" si="45"/>
        <v/>
      </c>
      <c r="Q153" t="str">
        <f t="shared" si="46"/>
        <v/>
      </c>
      <c r="R153" t="str">
        <f t="shared" si="47"/>
        <v/>
      </c>
      <c r="T153" t="str" cm="1">
        <f t="array" ref="T153">VLOOKUP(ROW(140:140),K$14:L$163,2)</f>
        <v/>
      </c>
      <c r="U153" t="str" cm="1">
        <f t="array" ref="U153">VLOOKUP(ROW(140:140),K$14:N$163,4)</f>
        <v/>
      </c>
      <c r="V153" t="str" cm="1">
        <f t="array" ref="V153">VLOOKUP(ROW(140:140),K$14:O$163,5)</f>
        <v/>
      </c>
      <c r="W153" t="str" cm="1">
        <f t="array" ref="W153">VLOOKUP(ROW(140:140),K$14:P$163,6)</f>
        <v/>
      </c>
      <c r="X153" t="str" cm="1">
        <f t="array" ref="X153">VLOOKUP(ROW(140:140),K$14:Q$163,7)</f>
        <v/>
      </c>
      <c r="Y153" t="str" cm="1">
        <f t="array" ref="Y153">VLOOKUP(ROW(140:140),K$14:R$163,8)</f>
        <v/>
      </c>
      <c r="AA153">
        <f t="shared" si="39"/>
        <v>0</v>
      </c>
      <c r="AB153">
        <f t="shared" si="48"/>
        <v>0</v>
      </c>
      <c r="AC153">
        <f t="shared" si="49"/>
        <v>0</v>
      </c>
      <c r="AD153">
        <f t="shared" si="40"/>
        <v>0</v>
      </c>
    </row>
    <row r="154" spans="1:30">
      <c r="A154">
        <v>141</v>
      </c>
      <c r="B154" t="str">
        <f>_xlfn.XLOOKUP(A154,'Order Page'!T$29:T$471,'Order Page'!D$29:D$471,"")</f>
        <v/>
      </c>
      <c r="C154" t="str">
        <f>_xlfn.XLOOKUP(A154,'Order Page'!T$29:T$471,'Order Page'!U$29:U$471,"")</f>
        <v/>
      </c>
      <c r="D154" t="str">
        <f>_xlfn.XLOOKUP(A154,'Order Page'!T$29:T$471,'Order Page'!C$29:C$471,"")</f>
        <v/>
      </c>
      <c r="E154" t="str">
        <f>_xlfn.XLOOKUP(A154,'Order Page'!T$29:T$471,'Order Page'!Q$29:Q$471,"")</f>
        <v/>
      </c>
      <c r="F154" t="str">
        <f>_xlfn.XLOOKUP(A154,'Order Page'!T$29:T$471,'Order Page'!P$29:P$471,"")</f>
        <v/>
      </c>
      <c r="G154" t="str">
        <f>_xlfn.XLOOKUP(A154,'Order Page'!T$29:T$471,'Order Page'!O$29:O$471,"")</f>
        <v/>
      </c>
      <c r="H154" t="str">
        <f>_xlfn.XLOOKUP(A154,'Order Page'!T$29:T$471,'Order Page'!R$29:R$471,"")</f>
        <v/>
      </c>
      <c r="I154" t="str">
        <f>IFERROR(RANK(F154,F$14:F$213,1)+COUNTIF(F$14:F154,F154)-1,"")</f>
        <v/>
      </c>
      <c r="K154" t="str">
        <f t="shared" si="50"/>
        <v/>
      </c>
      <c r="L154" t="str">
        <f t="shared" si="41"/>
        <v/>
      </c>
      <c r="M154" t="str">
        <f t="shared" si="42"/>
        <v/>
      </c>
      <c r="N154" t="str">
        <f t="shared" si="43"/>
        <v/>
      </c>
      <c r="O154" t="str">
        <f t="shared" si="44"/>
        <v/>
      </c>
      <c r="P154" t="str">
        <f t="shared" si="45"/>
        <v/>
      </c>
      <c r="Q154" t="str">
        <f t="shared" si="46"/>
        <v/>
      </c>
      <c r="R154" t="str">
        <f t="shared" si="47"/>
        <v/>
      </c>
      <c r="T154" t="str" cm="1">
        <f t="array" ref="T154">VLOOKUP(ROW(141:141),K$14:L$163,2)</f>
        <v/>
      </c>
      <c r="U154" t="str" cm="1">
        <f t="array" ref="U154">VLOOKUP(ROW(141:141),K$14:N$163,4)</f>
        <v/>
      </c>
      <c r="V154" t="str" cm="1">
        <f t="array" ref="V154">VLOOKUP(ROW(141:141),K$14:O$163,5)</f>
        <v/>
      </c>
      <c r="W154" t="str" cm="1">
        <f t="array" ref="W154">VLOOKUP(ROW(141:141),K$14:P$163,6)</f>
        <v/>
      </c>
      <c r="X154" t="str" cm="1">
        <f t="array" ref="X154">VLOOKUP(ROW(141:141),K$14:Q$163,7)</f>
        <v/>
      </c>
      <c r="Y154" t="str" cm="1">
        <f t="array" ref="Y154">VLOOKUP(ROW(141:141),K$14:R$163,8)</f>
        <v/>
      </c>
      <c r="AA154">
        <f t="shared" si="39"/>
        <v>0</v>
      </c>
      <c r="AB154">
        <f t="shared" si="48"/>
        <v>0</v>
      </c>
      <c r="AC154">
        <f t="shared" si="49"/>
        <v>0</v>
      </c>
      <c r="AD154">
        <f t="shared" si="40"/>
        <v>0</v>
      </c>
    </row>
    <row r="155" spans="1:30">
      <c r="A155">
        <v>142</v>
      </c>
      <c r="B155" t="str">
        <f>_xlfn.XLOOKUP(A155,'Order Page'!T$29:T$471,'Order Page'!D$29:D$471,"")</f>
        <v/>
      </c>
      <c r="C155" t="str">
        <f>_xlfn.XLOOKUP(A155,'Order Page'!T$29:T$471,'Order Page'!U$29:U$471,"")</f>
        <v/>
      </c>
      <c r="D155" t="str">
        <f>_xlfn.XLOOKUP(A155,'Order Page'!T$29:T$471,'Order Page'!C$29:C$471,"")</f>
        <v/>
      </c>
      <c r="E155" t="str">
        <f>_xlfn.XLOOKUP(A155,'Order Page'!T$29:T$471,'Order Page'!Q$29:Q$471,"")</f>
        <v/>
      </c>
      <c r="F155" t="str">
        <f>_xlfn.XLOOKUP(A155,'Order Page'!T$29:T$471,'Order Page'!P$29:P$471,"")</f>
        <v/>
      </c>
      <c r="G155" t="str">
        <f>_xlfn.XLOOKUP(A155,'Order Page'!T$29:T$471,'Order Page'!O$29:O$471,"")</f>
        <v/>
      </c>
      <c r="H155" t="str">
        <f>_xlfn.XLOOKUP(A155,'Order Page'!T$29:T$471,'Order Page'!R$29:R$471,"")</f>
        <v/>
      </c>
      <c r="I155" t="str">
        <f>IFERROR(RANK(F155,F$14:F$213,1)+COUNTIF(F$14:F155,F155)-1,"")</f>
        <v/>
      </c>
      <c r="K155" t="str">
        <f t="shared" si="50"/>
        <v/>
      </c>
      <c r="L155" t="str">
        <f t="shared" si="41"/>
        <v/>
      </c>
      <c r="M155" t="str">
        <f t="shared" si="42"/>
        <v/>
      </c>
      <c r="N155" t="str">
        <f t="shared" si="43"/>
        <v/>
      </c>
      <c r="O155" t="str">
        <f t="shared" si="44"/>
        <v/>
      </c>
      <c r="P155" t="str">
        <f t="shared" si="45"/>
        <v/>
      </c>
      <c r="Q155" t="str">
        <f t="shared" si="46"/>
        <v/>
      </c>
      <c r="R155" t="str">
        <f t="shared" si="47"/>
        <v/>
      </c>
      <c r="T155" t="str" cm="1">
        <f t="array" ref="T155">VLOOKUP(ROW(142:142),K$14:L$163,2)</f>
        <v/>
      </c>
      <c r="U155" t="str" cm="1">
        <f t="array" ref="U155">VLOOKUP(ROW(142:142),K$14:N$163,4)</f>
        <v/>
      </c>
      <c r="V155" t="str" cm="1">
        <f t="array" ref="V155">VLOOKUP(ROW(142:142),K$14:O$163,5)</f>
        <v/>
      </c>
      <c r="W155" t="str" cm="1">
        <f t="array" ref="W155">VLOOKUP(ROW(142:142),K$14:P$163,6)</f>
        <v/>
      </c>
      <c r="X155" t="str" cm="1">
        <f t="array" ref="X155">VLOOKUP(ROW(142:142),K$14:Q$163,7)</f>
        <v/>
      </c>
      <c r="Y155" t="str" cm="1">
        <f t="array" ref="Y155">VLOOKUP(ROW(142:142),K$14:R$163,8)</f>
        <v/>
      </c>
      <c r="AA155">
        <f t="shared" si="39"/>
        <v>0</v>
      </c>
      <c r="AB155">
        <f t="shared" si="48"/>
        <v>0</v>
      </c>
      <c r="AC155">
        <f t="shared" si="49"/>
        <v>0</v>
      </c>
      <c r="AD155">
        <f t="shared" si="40"/>
        <v>0</v>
      </c>
    </row>
    <row r="156" spans="1:30">
      <c r="A156">
        <v>143</v>
      </c>
      <c r="B156" t="str">
        <f>_xlfn.XLOOKUP(A156,'Order Page'!T$29:T$471,'Order Page'!D$29:D$471,"")</f>
        <v/>
      </c>
      <c r="C156" t="str">
        <f>_xlfn.XLOOKUP(A156,'Order Page'!T$29:T$471,'Order Page'!U$29:U$471,"")</f>
        <v/>
      </c>
      <c r="D156" t="str">
        <f>_xlfn.XLOOKUP(A156,'Order Page'!T$29:T$471,'Order Page'!C$29:C$471,"")</f>
        <v/>
      </c>
      <c r="E156" t="str">
        <f>_xlfn.XLOOKUP(A156,'Order Page'!T$29:T$471,'Order Page'!Q$29:Q$471,"")</f>
        <v/>
      </c>
      <c r="F156" t="str">
        <f>_xlfn.XLOOKUP(A156,'Order Page'!T$29:T$471,'Order Page'!P$29:P$471,"")</f>
        <v/>
      </c>
      <c r="G156" t="str">
        <f>_xlfn.XLOOKUP(A156,'Order Page'!T$29:T$471,'Order Page'!O$29:O$471,"")</f>
        <v/>
      </c>
      <c r="H156" t="str">
        <f>_xlfn.XLOOKUP(A156,'Order Page'!T$29:T$471,'Order Page'!R$29:R$471,"")</f>
        <v/>
      </c>
      <c r="I156" t="str">
        <f>IFERROR(RANK(F156,F$14:F$213,1)+COUNTIF(F$14:F156,F156)-1,"")</f>
        <v/>
      </c>
      <c r="K156" t="str">
        <f t="shared" si="50"/>
        <v/>
      </c>
      <c r="L156" t="str">
        <f t="shared" si="41"/>
        <v/>
      </c>
      <c r="M156" t="str">
        <f t="shared" si="42"/>
        <v/>
      </c>
      <c r="N156" t="str">
        <f t="shared" si="43"/>
        <v/>
      </c>
      <c r="O156" t="str">
        <f t="shared" si="44"/>
        <v/>
      </c>
      <c r="P156" t="str">
        <f t="shared" si="45"/>
        <v/>
      </c>
      <c r="Q156" t="str">
        <f t="shared" si="46"/>
        <v/>
      </c>
      <c r="R156" t="str">
        <f t="shared" si="47"/>
        <v/>
      </c>
      <c r="T156" t="str" cm="1">
        <f t="array" ref="T156">VLOOKUP(ROW(143:143),K$14:L$163,2)</f>
        <v/>
      </c>
      <c r="U156" t="str" cm="1">
        <f t="array" ref="U156">VLOOKUP(ROW(143:143),K$14:N$163,4)</f>
        <v/>
      </c>
      <c r="V156" t="str" cm="1">
        <f t="array" ref="V156">VLOOKUP(ROW(143:143),K$14:O$163,5)</f>
        <v/>
      </c>
      <c r="W156" t="str" cm="1">
        <f t="array" ref="W156">VLOOKUP(ROW(143:143),K$14:P$163,6)</f>
        <v/>
      </c>
      <c r="X156" t="str" cm="1">
        <f t="array" ref="X156">VLOOKUP(ROW(143:143),K$14:Q$163,7)</f>
        <v/>
      </c>
      <c r="Y156" t="str" cm="1">
        <f t="array" ref="Y156">VLOOKUP(ROW(143:143),K$14:R$163,8)</f>
        <v/>
      </c>
      <c r="AA156">
        <f t="shared" si="39"/>
        <v>0</v>
      </c>
      <c r="AB156">
        <f t="shared" si="48"/>
        <v>0</v>
      </c>
      <c r="AC156">
        <f t="shared" si="49"/>
        <v>0</v>
      </c>
      <c r="AD156">
        <f t="shared" si="40"/>
        <v>0</v>
      </c>
    </row>
    <row r="157" spans="1:30">
      <c r="A157">
        <v>144</v>
      </c>
      <c r="B157" t="str">
        <f>_xlfn.XLOOKUP(A157,'Order Page'!T$29:T$471,'Order Page'!D$29:D$471,"")</f>
        <v/>
      </c>
      <c r="C157" t="str">
        <f>_xlfn.XLOOKUP(A157,'Order Page'!T$29:T$471,'Order Page'!U$29:U$471,"")</f>
        <v/>
      </c>
      <c r="D157" t="str">
        <f>_xlfn.XLOOKUP(A157,'Order Page'!T$29:T$471,'Order Page'!C$29:C$471,"")</f>
        <v/>
      </c>
      <c r="E157" t="str">
        <f>_xlfn.XLOOKUP(A157,'Order Page'!T$29:T$471,'Order Page'!Q$29:Q$471,"")</f>
        <v/>
      </c>
      <c r="F157" t="str">
        <f>_xlfn.XLOOKUP(A157,'Order Page'!T$29:T$471,'Order Page'!P$29:P$471,"")</f>
        <v/>
      </c>
      <c r="G157" t="str">
        <f>_xlfn.XLOOKUP(A157,'Order Page'!T$29:T$471,'Order Page'!O$29:O$471,"")</f>
        <v/>
      </c>
      <c r="H157" t="str">
        <f>_xlfn.XLOOKUP(A157,'Order Page'!T$29:T$471,'Order Page'!R$29:R$471,"")</f>
        <v/>
      </c>
      <c r="I157" t="str">
        <f>IFERROR(RANK(F157,F$14:F$213,1)+COUNTIF(F$14:F157,F157)-1,"")</f>
        <v/>
      </c>
      <c r="K157" t="str">
        <f t="shared" si="50"/>
        <v/>
      </c>
      <c r="L157" t="str">
        <f t="shared" si="41"/>
        <v/>
      </c>
      <c r="M157" t="str">
        <f t="shared" si="42"/>
        <v/>
      </c>
      <c r="N157" t="str">
        <f t="shared" si="43"/>
        <v/>
      </c>
      <c r="O157" t="str">
        <f t="shared" si="44"/>
        <v/>
      </c>
      <c r="P157" t="str">
        <f t="shared" si="45"/>
        <v/>
      </c>
      <c r="Q157" t="str">
        <f t="shared" si="46"/>
        <v/>
      </c>
      <c r="R157" t="str">
        <f t="shared" si="47"/>
        <v/>
      </c>
      <c r="T157" t="str" cm="1">
        <f t="array" ref="T157">VLOOKUP(ROW(144:144),K$14:L$163,2)</f>
        <v/>
      </c>
      <c r="U157" t="str" cm="1">
        <f t="array" ref="U157">VLOOKUP(ROW(144:144),K$14:N$163,4)</f>
        <v/>
      </c>
      <c r="V157" t="str" cm="1">
        <f t="array" ref="V157">VLOOKUP(ROW(144:144),K$14:O$163,5)</f>
        <v/>
      </c>
      <c r="W157" t="str" cm="1">
        <f t="array" ref="W157">VLOOKUP(ROW(144:144),K$14:P$163,6)</f>
        <v/>
      </c>
      <c r="X157" t="str" cm="1">
        <f t="array" ref="X157">VLOOKUP(ROW(144:144),K$14:Q$163,7)</f>
        <v/>
      </c>
      <c r="Y157" t="str" cm="1">
        <f t="array" ref="Y157">VLOOKUP(ROW(144:144),K$14:R$163,8)</f>
        <v/>
      </c>
      <c r="AA157">
        <f t="shared" si="39"/>
        <v>0</v>
      </c>
      <c r="AB157">
        <f t="shared" si="48"/>
        <v>0</v>
      </c>
      <c r="AC157">
        <f t="shared" si="49"/>
        <v>0</v>
      </c>
      <c r="AD157">
        <f t="shared" si="40"/>
        <v>0</v>
      </c>
    </row>
    <row r="158" spans="1:30">
      <c r="A158">
        <v>145</v>
      </c>
      <c r="B158" t="str">
        <f>_xlfn.XLOOKUP(A158,'Order Page'!T$29:T$471,'Order Page'!D$29:D$471,"")</f>
        <v/>
      </c>
      <c r="C158" t="str">
        <f>_xlfn.XLOOKUP(A158,'Order Page'!T$29:T$471,'Order Page'!U$29:U$471,"")</f>
        <v/>
      </c>
      <c r="D158" t="str">
        <f>_xlfn.XLOOKUP(A158,'Order Page'!T$29:T$471,'Order Page'!C$29:C$471,"")</f>
        <v/>
      </c>
      <c r="E158" t="str">
        <f>_xlfn.XLOOKUP(A158,'Order Page'!T$29:T$471,'Order Page'!Q$29:Q$471,"")</f>
        <v/>
      </c>
      <c r="F158" t="str">
        <f>_xlfn.XLOOKUP(A158,'Order Page'!T$29:T$471,'Order Page'!P$29:P$471,"")</f>
        <v/>
      </c>
      <c r="G158" t="str">
        <f>_xlfn.XLOOKUP(A158,'Order Page'!T$29:T$471,'Order Page'!O$29:O$471,"")</f>
        <v/>
      </c>
      <c r="H158" t="str">
        <f>_xlfn.XLOOKUP(A158,'Order Page'!T$29:T$471,'Order Page'!R$29:R$471,"")</f>
        <v/>
      </c>
      <c r="I158" t="str">
        <f>IFERROR(RANK(F158,F$14:F$213,1)+COUNTIF(F$14:F158,F158)-1,"")</f>
        <v/>
      </c>
      <c r="K158" t="str">
        <f t="shared" si="50"/>
        <v/>
      </c>
      <c r="L158" t="str">
        <f t="shared" si="41"/>
        <v/>
      </c>
      <c r="M158" t="str">
        <f t="shared" si="42"/>
        <v/>
      </c>
      <c r="N158" t="str">
        <f t="shared" si="43"/>
        <v/>
      </c>
      <c r="O158" t="str">
        <f t="shared" si="44"/>
        <v/>
      </c>
      <c r="P158" t="str">
        <f t="shared" si="45"/>
        <v/>
      </c>
      <c r="Q158" t="str">
        <f t="shared" si="46"/>
        <v/>
      </c>
      <c r="R158" t="str">
        <f t="shared" si="47"/>
        <v/>
      </c>
      <c r="T158" t="str" cm="1">
        <f t="array" ref="T158">VLOOKUP(ROW(145:145),K$14:L$163,2)</f>
        <v/>
      </c>
      <c r="U158" t="str" cm="1">
        <f t="array" ref="U158">VLOOKUP(ROW(145:145),K$14:N$163,4)</f>
        <v/>
      </c>
      <c r="V158" t="str" cm="1">
        <f t="array" ref="V158">VLOOKUP(ROW(145:145),K$14:O$163,5)</f>
        <v/>
      </c>
      <c r="W158" t="str" cm="1">
        <f t="array" ref="W158">VLOOKUP(ROW(145:145),K$14:P$163,6)</f>
        <v/>
      </c>
      <c r="X158" t="str" cm="1">
        <f t="array" ref="X158">VLOOKUP(ROW(145:145),K$14:Q$163,7)</f>
        <v/>
      </c>
      <c r="Y158" t="str" cm="1">
        <f t="array" ref="Y158">VLOOKUP(ROW(145:145),K$14:R$163,8)</f>
        <v/>
      </c>
      <c r="AA158">
        <f t="shared" si="39"/>
        <v>0</v>
      </c>
      <c r="AB158">
        <f t="shared" si="48"/>
        <v>0</v>
      </c>
      <c r="AC158">
        <f t="shared" si="49"/>
        <v>0</v>
      </c>
      <c r="AD158">
        <f t="shared" si="40"/>
        <v>0</v>
      </c>
    </row>
    <row r="159" spans="1:30">
      <c r="A159">
        <v>146</v>
      </c>
      <c r="B159" t="str">
        <f>_xlfn.XLOOKUP(A159,'Order Page'!T$29:T$471,'Order Page'!D$29:D$471,"")</f>
        <v/>
      </c>
      <c r="C159" t="str">
        <f>_xlfn.XLOOKUP(A159,'Order Page'!T$29:T$471,'Order Page'!U$29:U$471,"")</f>
        <v/>
      </c>
      <c r="D159" t="str">
        <f>_xlfn.XLOOKUP(A159,'Order Page'!T$29:T$471,'Order Page'!C$29:C$471,"")</f>
        <v/>
      </c>
      <c r="E159" t="str">
        <f>_xlfn.XLOOKUP(A159,'Order Page'!T$29:T$471,'Order Page'!Q$29:Q$471,"")</f>
        <v/>
      </c>
      <c r="F159" t="str">
        <f>_xlfn.XLOOKUP(A159,'Order Page'!T$29:T$471,'Order Page'!P$29:P$471,"")</f>
        <v/>
      </c>
      <c r="G159" t="str">
        <f>_xlfn.XLOOKUP(A159,'Order Page'!T$29:T$471,'Order Page'!O$29:O$471,"")</f>
        <v/>
      </c>
      <c r="H159" t="str">
        <f>_xlfn.XLOOKUP(A159,'Order Page'!T$29:T$471,'Order Page'!R$29:R$471,"")</f>
        <v/>
      </c>
      <c r="I159" t="str">
        <f>IFERROR(RANK(F159,F$14:F$213,1)+COUNTIF(F$14:F159,F159)-1,"")</f>
        <v/>
      </c>
      <c r="K159" t="str">
        <f t="shared" si="50"/>
        <v/>
      </c>
      <c r="L159" t="str">
        <f t="shared" si="41"/>
        <v/>
      </c>
      <c r="M159" t="str">
        <f t="shared" si="42"/>
        <v/>
      </c>
      <c r="N159" t="str">
        <f t="shared" si="43"/>
        <v/>
      </c>
      <c r="O159" t="str">
        <f t="shared" si="44"/>
        <v/>
      </c>
      <c r="P159" t="str">
        <f t="shared" si="45"/>
        <v/>
      </c>
      <c r="Q159" t="str">
        <f t="shared" si="46"/>
        <v/>
      </c>
      <c r="R159" t="str">
        <f t="shared" si="47"/>
        <v/>
      </c>
      <c r="T159" t="str" cm="1">
        <f t="array" ref="T159">VLOOKUP(ROW(146:146),K$14:L$163,2)</f>
        <v/>
      </c>
      <c r="U159" t="str" cm="1">
        <f t="array" ref="U159">VLOOKUP(ROW(146:146),K$14:N$163,4)</f>
        <v/>
      </c>
      <c r="V159" t="str" cm="1">
        <f t="array" ref="V159">VLOOKUP(ROW(146:146),K$14:O$163,5)</f>
        <v/>
      </c>
      <c r="W159" t="str" cm="1">
        <f t="array" ref="W159">VLOOKUP(ROW(146:146),K$14:P$163,6)</f>
        <v/>
      </c>
      <c r="X159" t="str" cm="1">
        <f t="array" ref="X159">VLOOKUP(ROW(146:146),K$14:Q$163,7)</f>
        <v/>
      </c>
      <c r="Y159" t="str" cm="1">
        <f t="array" ref="Y159">VLOOKUP(ROW(146:146),K$14:R$163,8)</f>
        <v/>
      </c>
      <c r="AA159">
        <f t="shared" si="39"/>
        <v>0</v>
      </c>
      <c r="AB159">
        <f t="shared" si="48"/>
        <v>0</v>
      </c>
      <c r="AC159">
        <f t="shared" si="49"/>
        <v>0</v>
      </c>
      <c r="AD159">
        <f t="shared" si="40"/>
        <v>0</v>
      </c>
    </row>
    <row r="160" spans="1:30">
      <c r="A160">
        <v>147</v>
      </c>
      <c r="B160" t="str">
        <f>_xlfn.XLOOKUP(A160,'Order Page'!T$29:T$471,'Order Page'!D$29:D$471,"")</f>
        <v/>
      </c>
      <c r="C160" t="str">
        <f>_xlfn.XLOOKUP(A160,'Order Page'!T$29:T$471,'Order Page'!U$29:U$471,"")</f>
        <v/>
      </c>
      <c r="D160" t="str">
        <f>_xlfn.XLOOKUP(A160,'Order Page'!T$29:T$471,'Order Page'!C$29:C$471,"")</f>
        <v/>
      </c>
      <c r="E160" t="str">
        <f>_xlfn.XLOOKUP(A160,'Order Page'!T$29:T$471,'Order Page'!Q$29:Q$471,"")</f>
        <v/>
      </c>
      <c r="F160" t="str">
        <f>_xlfn.XLOOKUP(A160,'Order Page'!T$29:T$471,'Order Page'!P$29:P$471,"")</f>
        <v/>
      </c>
      <c r="G160" t="str">
        <f>_xlfn.XLOOKUP(A160,'Order Page'!T$29:T$471,'Order Page'!O$29:O$471,"")</f>
        <v/>
      </c>
      <c r="H160" t="str">
        <f>_xlfn.XLOOKUP(A160,'Order Page'!T$29:T$471,'Order Page'!R$29:R$471,"")</f>
        <v/>
      </c>
      <c r="I160" t="str">
        <f>IFERROR(RANK(F160,F$14:F$213,1)+COUNTIF(F$14:F160,F160)-1,"")</f>
        <v/>
      </c>
      <c r="K160" t="str">
        <f t="shared" si="50"/>
        <v/>
      </c>
      <c r="L160" t="str">
        <f t="shared" si="41"/>
        <v/>
      </c>
      <c r="M160" t="str">
        <f t="shared" si="42"/>
        <v/>
      </c>
      <c r="N160" t="str">
        <f t="shared" si="43"/>
        <v/>
      </c>
      <c r="O160" t="str">
        <f t="shared" si="44"/>
        <v/>
      </c>
      <c r="P160" t="str">
        <f t="shared" si="45"/>
        <v/>
      </c>
      <c r="Q160" t="str">
        <f t="shared" si="46"/>
        <v/>
      </c>
      <c r="R160" t="str">
        <f t="shared" si="47"/>
        <v/>
      </c>
      <c r="T160" t="str" cm="1">
        <f t="array" ref="T160">VLOOKUP(ROW(147:147),K$14:L$163,2)</f>
        <v/>
      </c>
      <c r="U160" t="str" cm="1">
        <f t="array" ref="U160">VLOOKUP(ROW(147:147),K$14:N$163,4)</f>
        <v/>
      </c>
      <c r="V160" t="str" cm="1">
        <f t="array" ref="V160">VLOOKUP(ROW(147:147),K$14:O$163,5)</f>
        <v/>
      </c>
      <c r="W160" t="str" cm="1">
        <f t="array" ref="W160">VLOOKUP(ROW(147:147),K$14:P$163,6)</f>
        <v/>
      </c>
      <c r="X160" t="str" cm="1">
        <f t="array" ref="X160">VLOOKUP(ROW(147:147),K$14:Q$163,7)</f>
        <v/>
      </c>
      <c r="Y160" t="str" cm="1">
        <f t="array" ref="Y160">VLOOKUP(ROW(147:147),K$14:R$163,8)</f>
        <v/>
      </c>
      <c r="AA160">
        <f t="shared" si="39"/>
        <v>0</v>
      </c>
      <c r="AB160">
        <f t="shared" si="48"/>
        <v>0</v>
      </c>
      <c r="AC160">
        <f t="shared" si="49"/>
        <v>0</v>
      </c>
      <c r="AD160">
        <f t="shared" si="40"/>
        <v>0</v>
      </c>
    </row>
    <row r="161" spans="1:30">
      <c r="A161">
        <v>148</v>
      </c>
      <c r="B161" t="str">
        <f>_xlfn.XLOOKUP(A161,'Order Page'!T$29:T$471,'Order Page'!D$29:D$471,"")</f>
        <v/>
      </c>
      <c r="C161" t="str">
        <f>_xlfn.XLOOKUP(A161,'Order Page'!T$29:T$471,'Order Page'!U$29:U$471,"")</f>
        <v/>
      </c>
      <c r="D161" t="str">
        <f>_xlfn.XLOOKUP(A161,'Order Page'!T$29:T$471,'Order Page'!C$29:C$471,"")</f>
        <v/>
      </c>
      <c r="E161" t="str">
        <f>_xlfn.XLOOKUP(A161,'Order Page'!T$29:T$471,'Order Page'!Q$29:Q$471,"")</f>
        <v/>
      </c>
      <c r="F161" t="str">
        <f>_xlfn.XLOOKUP(A161,'Order Page'!T$29:T$471,'Order Page'!P$29:P$471,"")</f>
        <v/>
      </c>
      <c r="G161" t="str">
        <f>_xlfn.XLOOKUP(A161,'Order Page'!T$29:T$471,'Order Page'!O$29:O$471,"")</f>
        <v/>
      </c>
      <c r="H161" t="str">
        <f>_xlfn.XLOOKUP(A161,'Order Page'!T$29:T$471,'Order Page'!R$29:R$471,"")</f>
        <v/>
      </c>
      <c r="I161" t="str">
        <f>IFERROR(RANK(F161,F$14:F$213,1)+COUNTIF(F$14:F161,F161)-1,"")</f>
        <v/>
      </c>
      <c r="K161" t="str">
        <f t="shared" si="50"/>
        <v/>
      </c>
      <c r="L161" t="str">
        <f t="shared" si="41"/>
        <v/>
      </c>
      <c r="M161" t="str">
        <f t="shared" si="42"/>
        <v/>
      </c>
      <c r="N161" t="str">
        <f t="shared" si="43"/>
        <v/>
      </c>
      <c r="O161" t="str">
        <f t="shared" si="44"/>
        <v/>
      </c>
      <c r="P161" t="str">
        <f t="shared" si="45"/>
        <v/>
      </c>
      <c r="Q161" t="str">
        <f t="shared" si="46"/>
        <v/>
      </c>
      <c r="R161" t="str">
        <f t="shared" si="47"/>
        <v/>
      </c>
      <c r="T161" t="str" cm="1">
        <f t="array" ref="T161">VLOOKUP(ROW(148:148),K$14:L$163,2)</f>
        <v/>
      </c>
      <c r="U161" t="str" cm="1">
        <f t="array" ref="U161">VLOOKUP(ROW(148:148),K$14:N$163,4)</f>
        <v/>
      </c>
      <c r="V161" t="str" cm="1">
        <f t="array" ref="V161">VLOOKUP(ROW(148:148),K$14:O$163,5)</f>
        <v/>
      </c>
      <c r="W161" t="str" cm="1">
        <f t="array" ref="W161">VLOOKUP(ROW(148:148),K$14:P$163,6)</f>
        <v/>
      </c>
      <c r="X161" t="str" cm="1">
        <f t="array" ref="X161">VLOOKUP(ROW(148:148),K$14:Q$163,7)</f>
        <v/>
      </c>
      <c r="Y161" t="str" cm="1">
        <f t="array" ref="Y161">VLOOKUP(ROW(148:148),K$14:R$163,8)</f>
        <v/>
      </c>
      <c r="AA161">
        <f t="shared" si="39"/>
        <v>0</v>
      </c>
      <c r="AB161">
        <f t="shared" si="48"/>
        <v>0</v>
      </c>
      <c r="AC161">
        <f t="shared" si="49"/>
        <v>0</v>
      </c>
      <c r="AD161">
        <f t="shared" si="40"/>
        <v>0</v>
      </c>
    </row>
    <row r="162" spans="1:30">
      <c r="A162">
        <v>149</v>
      </c>
      <c r="B162" t="str">
        <f>_xlfn.XLOOKUP(A162,'Order Page'!T$29:T$471,'Order Page'!D$29:D$471,"")</f>
        <v/>
      </c>
      <c r="C162" t="str">
        <f>_xlfn.XLOOKUP(A162,'Order Page'!T$29:T$471,'Order Page'!U$29:U$471,"")</f>
        <v/>
      </c>
      <c r="D162" t="str">
        <f>_xlfn.XLOOKUP(A162,'Order Page'!T$29:T$471,'Order Page'!C$29:C$471,"")</f>
        <v/>
      </c>
      <c r="E162" t="str">
        <f>_xlfn.XLOOKUP(A162,'Order Page'!T$29:T$471,'Order Page'!Q$29:Q$471,"")</f>
        <v/>
      </c>
      <c r="F162" t="str">
        <f>_xlfn.XLOOKUP(A162,'Order Page'!T$29:T$471,'Order Page'!P$29:P$471,"")</f>
        <v/>
      </c>
      <c r="G162" t="str">
        <f>_xlfn.XLOOKUP(A162,'Order Page'!T$29:T$471,'Order Page'!O$29:O$471,"")</f>
        <v/>
      </c>
      <c r="H162" t="str">
        <f>_xlfn.XLOOKUP(A162,'Order Page'!T$29:T$471,'Order Page'!R$29:R$471,"")</f>
        <v/>
      </c>
      <c r="I162" t="str">
        <f>IFERROR(RANK(F162,F$14:F$213,1)+COUNTIF(F$14:F162,F162)-1,"")</f>
        <v/>
      </c>
      <c r="K162" t="str">
        <f t="shared" si="50"/>
        <v/>
      </c>
      <c r="L162" t="str">
        <f t="shared" si="41"/>
        <v/>
      </c>
      <c r="M162" t="str">
        <f t="shared" si="42"/>
        <v/>
      </c>
      <c r="N162" t="str">
        <f t="shared" si="43"/>
        <v/>
      </c>
      <c r="O162" t="str">
        <f t="shared" si="44"/>
        <v/>
      </c>
      <c r="P162" t="str">
        <f t="shared" si="45"/>
        <v/>
      </c>
      <c r="Q162" t="str">
        <f t="shared" si="46"/>
        <v/>
      </c>
      <c r="R162" t="str">
        <f t="shared" si="47"/>
        <v/>
      </c>
      <c r="T162" t="str" cm="1">
        <f t="array" ref="T162">VLOOKUP(ROW(149:149),K$14:L$163,2)</f>
        <v/>
      </c>
      <c r="U162" t="str" cm="1">
        <f t="array" ref="U162">VLOOKUP(ROW(149:149),K$14:N$163,4)</f>
        <v/>
      </c>
      <c r="V162" t="str" cm="1">
        <f t="array" ref="V162">VLOOKUP(ROW(149:149),K$14:O$163,5)</f>
        <v/>
      </c>
      <c r="W162" t="str" cm="1">
        <f t="array" ref="W162">VLOOKUP(ROW(149:149),K$14:P$163,6)</f>
        <v/>
      </c>
      <c r="X162" t="str" cm="1">
        <f t="array" ref="X162">VLOOKUP(ROW(149:149),K$14:Q$163,7)</f>
        <v/>
      </c>
      <c r="Y162" t="str" cm="1">
        <f t="array" ref="Y162">VLOOKUP(ROW(149:149),K$14:R$163,8)</f>
        <v/>
      </c>
      <c r="AA162">
        <f t="shared" si="39"/>
        <v>0</v>
      </c>
      <c r="AB162">
        <f t="shared" si="48"/>
        <v>0</v>
      </c>
      <c r="AC162">
        <f t="shared" si="49"/>
        <v>0</v>
      </c>
      <c r="AD162">
        <f t="shared" si="40"/>
        <v>0</v>
      </c>
    </row>
    <row r="163" spans="1:30">
      <c r="A163">
        <v>150</v>
      </c>
      <c r="B163" t="str">
        <f>_xlfn.XLOOKUP(A163,'Order Page'!T$29:T$471,'Order Page'!D$29:D$471,"")</f>
        <v/>
      </c>
      <c r="C163" t="str">
        <f>_xlfn.XLOOKUP(A163,'Order Page'!T$29:T$471,'Order Page'!U$29:U$471,"")</f>
        <v/>
      </c>
      <c r="D163" t="str">
        <f>_xlfn.XLOOKUP(A163,'Order Page'!T$29:T$471,'Order Page'!C$29:C$471,"")</f>
        <v/>
      </c>
      <c r="E163" t="str">
        <f>_xlfn.XLOOKUP(A163,'Order Page'!T$29:T$471,'Order Page'!Q$29:Q$471,"")</f>
        <v/>
      </c>
      <c r="F163" t="str">
        <f>_xlfn.XLOOKUP(A163,'Order Page'!T$29:T$471,'Order Page'!P$29:P$471,"")</f>
        <v/>
      </c>
      <c r="G163" t="str">
        <f>_xlfn.XLOOKUP(A163,'Order Page'!T$29:T$471,'Order Page'!O$29:O$471,"")</f>
        <v/>
      </c>
      <c r="H163" t="str">
        <f>_xlfn.XLOOKUP(A163,'Order Page'!T$29:T$471,'Order Page'!R$29:R$471,"")</f>
        <v/>
      </c>
      <c r="I163" t="str">
        <f>IFERROR(RANK(F163,F$14:F$213,1)+COUNTIF(F$14:F163,F163)-1,"")</f>
        <v/>
      </c>
      <c r="K163" t="str">
        <f t="shared" si="50"/>
        <v/>
      </c>
      <c r="L163" t="str">
        <f t="shared" si="41"/>
        <v/>
      </c>
      <c r="M163" t="str">
        <f t="shared" si="42"/>
        <v/>
      </c>
      <c r="N163" t="str">
        <f t="shared" si="43"/>
        <v/>
      </c>
      <c r="O163" t="str">
        <f t="shared" si="44"/>
        <v/>
      </c>
      <c r="P163" t="str">
        <f t="shared" si="45"/>
        <v/>
      </c>
      <c r="Q163" t="str">
        <f t="shared" si="46"/>
        <v/>
      </c>
      <c r="R163" t="str">
        <f t="shared" si="47"/>
        <v/>
      </c>
      <c r="T163" t="str" cm="1">
        <f t="array" ref="T163">VLOOKUP(ROW(150:150),K$14:L$163,2)</f>
        <v/>
      </c>
      <c r="U163" t="str" cm="1">
        <f t="array" ref="U163">VLOOKUP(ROW(150:150),K$14:N$163,4)</f>
        <v/>
      </c>
      <c r="V163" t="str" cm="1">
        <f t="array" ref="V163">VLOOKUP(ROW(150:150),K$14:O$163,5)</f>
        <v/>
      </c>
      <c r="W163" t="str" cm="1">
        <f t="array" ref="W163">VLOOKUP(ROW(150:150),K$14:P$163,6)</f>
        <v/>
      </c>
      <c r="X163" t="str" cm="1">
        <f t="array" ref="X163">VLOOKUP(ROW(150:150),K$14:Q$163,7)</f>
        <v/>
      </c>
      <c r="Y163" t="str" cm="1">
        <f t="array" ref="Y163">VLOOKUP(ROW(150:150),K$14:R$163,8)</f>
        <v/>
      </c>
      <c r="AA163">
        <f t="shared" si="39"/>
        <v>0</v>
      </c>
      <c r="AB163">
        <f t="shared" si="48"/>
        <v>0</v>
      </c>
      <c r="AC163">
        <f t="shared" si="49"/>
        <v>0</v>
      </c>
      <c r="AD163">
        <f t="shared" si="40"/>
        <v>0</v>
      </c>
    </row>
    <row r="164" spans="1:30">
      <c r="A164">
        <v>151</v>
      </c>
      <c r="B164" t="str">
        <f>_xlfn.XLOOKUP(A164,'Order Page'!T$29:T$471,'Order Page'!D$29:D$471,"")</f>
        <v/>
      </c>
      <c r="C164" t="str">
        <f>_xlfn.XLOOKUP(A164,'Order Page'!T$29:T$471,'Order Page'!U$29:U$471,"")</f>
        <v/>
      </c>
      <c r="D164" t="str">
        <f>_xlfn.XLOOKUP(A164,'Order Page'!T$29:T$471,'Order Page'!C$29:C$471,"")</f>
        <v/>
      </c>
      <c r="E164" t="str">
        <f>_xlfn.XLOOKUP(A164,'Order Page'!T$29:T$471,'Order Page'!Q$29:Q$471,"")</f>
        <v/>
      </c>
      <c r="F164" t="str">
        <f>_xlfn.XLOOKUP(A164,'Order Page'!T$29:T$471,'Order Page'!P$29:P$471,"")</f>
        <v/>
      </c>
      <c r="G164" t="str">
        <f>_xlfn.XLOOKUP(A164,'Order Page'!T$29:T$471,'Order Page'!O$29:O$471,"")</f>
        <v/>
      </c>
      <c r="H164" t="str">
        <f>_xlfn.XLOOKUP(A164,'Order Page'!T$29:T$471,'Order Page'!R$29:R$471,"")</f>
        <v/>
      </c>
      <c r="I164" t="str">
        <f>IFERROR(RANK(F164,F$14:F$213,1)+COUNTIF(F$14:F164,F164)-1,"")</f>
        <v/>
      </c>
      <c r="K164" t="str">
        <f t="shared" si="50"/>
        <v/>
      </c>
      <c r="L164" t="str">
        <f t="shared" si="41"/>
        <v/>
      </c>
      <c r="M164" t="str">
        <f t="shared" si="42"/>
        <v/>
      </c>
      <c r="N164" t="str">
        <f t="shared" si="43"/>
        <v/>
      </c>
      <c r="O164" t="str">
        <f t="shared" si="44"/>
        <v/>
      </c>
      <c r="P164" t="str">
        <f t="shared" si="45"/>
        <v/>
      </c>
      <c r="Q164" t="str">
        <f t="shared" si="46"/>
        <v/>
      </c>
      <c r="R164" t="str">
        <f t="shared" si="47"/>
        <v/>
      </c>
      <c r="T164" t="str" cm="1">
        <f t="array" ref="T164">VLOOKUP(ROW(151:151),K$14:L$163,2)</f>
        <v/>
      </c>
      <c r="U164" t="str" cm="1">
        <f t="array" ref="U164">VLOOKUP(ROW(151:151),K$14:N$163,4)</f>
        <v/>
      </c>
      <c r="V164" t="str" cm="1">
        <f t="array" ref="V164">VLOOKUP(ROW(151:151),K$14:O$163,5)</f>
        <v/>
      </c>
      <c r="W164" t="str" cm="1">
        <f t="array" ref="W164">VLOOKUP(ROW(151:151),K$14:P$163,6)</f>
        <v/>
      </c>
      <c r="X164" t="str" cm="1">
        <f t="array" ref="X164">VLOOKUP(ROW(151:151),K$14:Q$163,7)</f>
        <v/>
      </c>
      <c r="Y164" t="str" cm="1">
        <f t="array" ref="Y164">VLOOKUP(ROW(151:151),K$14:R$163,8)</f>
        <v/>
      </c>
      <c r="AA164">
        <f t="shared" si="39"/>
        <v>0</v>
      </c>
      <c r="AB164">
        <f t="shared" si="48"/>
        <v>0</v>
      </c>
      <c r="AC164">
        <f t="shared" si="49"/>
        <v>0</v>
      </c>
      <c r="AD164">
        <f t="shared" si="40"/>
        <v>0</v>
      </c>
    </row>
    <row r="165" spans="1:30">
      <c r="A165">
        <v>152</v>
      </c>
      <c r="B165" t="str">
        <f>_xlfn.XLOOKUP(A165,'Order Page'!T$29:T$471,'Order Page'!D$29:D$471,"")</f>
        <v/>
      </c>
      <c r="C165" t="str">
        <f>_xlfn.XLOOKUP(A165,'Order Page'!T$29:T$471,'Order Page'!U$29:U$471,"")</f>
        <v/>
      </c>
      <c r="D165" t="str">
        <f>_xlfn.XLOOKUP(A165,'Order Page'!T$29:T$471,'Order Page'!C$29:C$471,"")</f>
        <v/>
      </c>
      <c r="E165" t="str">
        <f>_xlfn.XLOOKUP(A165,'Order Page'!T$29:T$471,'Order Page'!Q$29:Q$471,"")</f>
        <v/>
      </c>
      <c r="F165" t="str">
        <f>_xlfn.XLOOKUP(A165,'Order Page'!T$29:T$471,'Order Page'!P$29:P$471,"")</f>
        <v/>
      </c>
      <c r="G165" t="str">
        <f>_xlfn.XLOOKUP(A165,'Order Page'!T$29:T$471,'Order Page'!O$29:O$471,"")</f>
        <v/>
      </c>
      <c r="H165" t="str">
        <f>_xlfn.XLOOKUP(A165,'Order Page'!T$29:T$471,'Order Page'!R$29:R$471,"")</f>
        <v/>
      </c>
      <c r="I165" t="str">
        <f>IFERROR(RANK(F165,F$14:F$213,1)+COUNTIF(F$14:F165,F165)-1,"")</f>
        <v/>
      </c>
      <c r="K165" t="str">
        <f t="shared" si="50"/>
        <v/>
      </c>
      <c r="L165" t="str">
        <f t="shared" si="41"/>
        <v/>
      </c>
      <c r="M165" t="str">
        <f t="shared" si="42"/>
        <v/>
      </c>
      <c r="N165" t="str">
        <f t="shared" si="43"/>
        <v/>
      </c>
      <c r="O165" t="str">
        <f t="shared" si="44"/>
        <v/>
      </c>
      <c r="P165" t="str">
        <f t="shared" si="45"/>
        <v/>
      </c>
      <c r="Q165" t="str">
        <f t="shared" si="46"/>
        <v/>
      </c>
      <c r="R165" t="str">
        <f t="shared" si="47"/>
        <v/>
      </c>
      <c r="T165" t="str" cm="1">
        <f t="array" ref="T165">VLOOKUP(ROW(152:152),K$14:L$163,2)</f>
        <v/>
      </c>
      <c r="U165" t="str" cm="1">
        <f t="array" ref="U165">VLOOKUP(ROW(152:152),K$14:N$163,4)</f>
        <v/>
      </c>
      <c r="V165" t="str" cm="1">
        <f t="array" ref="V165">VLOOKUP(ROW(152:152),K$14:O$163,5)</f>
        <v/>
      </c>
      <c r="W165" t="str" cm="1">
        <f t="array" ref="W165">VLOOKUP(ROW(152:152),K$14:P$163,6)</f>
        <v/>
      </c>
      <c r="X165" t="str" cm="1">
        <f t="array" ref="X165">VLOOKUP(ROW(152:152),K$14:Q$163,7)</f>
        <v/>
      </c>
      <c r="Y165" t="str" cm="1">
        <f t="array" ref="Y165">VLOOKUP(ROW(152:152),K$14:R$163,8)</f>
        <v/>
      </c>
      <c r="AA165">
        <f t="shared" si="39"/>
        <v>0</v>
      </c>
      <c r="AB165">
        <f t="shared" si="48"/>
        <v>0</v>
      </c>
      <c r="AC165">
        <f t="shared" si="49"/>
        <v>0</v>
      </c>
      <c r="AD165">
        <f t="shared" si="40"/>
        <v>0</v>
      </c>
    </row>
    <row r="166" spans="1:30">
      <c r="A166">
        <v>153</v>
      </c>
      <c r="B166" t="str">
        <f>_xlfn.XLOOKUP(A166,'Order Page'!T$29:T$471,'Order Page'!D$29:D$471,"")</f>
        <v/>
      </c>
      <c r="C166" t="str">
        <f>_xlfn.XLOOKUP(A166,'Order Page'!T$29:T$471,'Order Page'!U$29:U$471,"")</f>
        <v/>
      </c>
      <c r="D166" t="str">
        <f>_xlfn.XLOOKUP(A166,'Order Page'!T$29:T$471,'Order Page'!C$29:C$471,"")</f>
        <v/>
      </c>
      <c r="E166" t="str">
        <f>_xlfn.XLOOKUP(A166,'Order Page'!T$29:T$471,'Order Page'!Q$29:Q$471,"")</f>
        <v/>
      </c>
      <c r="F166" t="str">
        <f>_xlfn.XLOOKUP(A166,'Order Page'!T$29:T$471,'Order Page'!P$29:P$471,"")</f>
        <v/>
      </c>
      <c r="G166" t="str">
        <f>_xlfn.XLOOKUP(A166,'Order Page'!T$29:T$471,'Order Page'!O$29:O$471,"")</f>
        <v/>
      </c>
      <c r="H166" t="str">
        <f>_xlfn.XLOOKUP(A166,'Order Page'!T$29:T$471,'Order Page'!R$29:R$471,"")</f>
        <v/>
      </c>
      <c r="I166" t="str">
        <f>IFERROR(RANK(F166,F$14:F$213,1)+COUNTIF(F$14:F166,F166)-1,"")</f>
        <v/>
      </c>
      <c r="K166" t="str">
        <f t="shared" si="50"/>
        <v/>
      </c>
      <c r="L166" t="str">
        <f t="shared" si="41"/>
        <v/>
      </c>
      <c r="M166" t="str">
        <f t="shared" si="42"/>
        <v/>
      </c>
      <c r="N166" t="str">
        <f t="shared" si="43"/>
        <v/>
      </c>
      <c r="O166" t="str">
        <f t="shared" si="44"/>
        <v/>
      </c>
      <c r="P166" t="str">
        <f t="shared" si="45"/>
        <v/>
      </c>
      <c r="Q166" t="str">
        <f t="shared" si="46"/>
        <v/>
      </c>
      <c r="R166" t="str">
        <f t="shared" si="47"/>
        <v/>
      </c>
      <c r="T166" t="str" cm="1">
        <f t="array" ref="T166">VLOOKUP(ROW(153:153),K$14:L$163,2)</f>
        <v/>
      </c>
      <c r="U166" t="str" cm="1">
        <f t="array" ref="U166">VLOOKUP(ROW(153:153),K$14:N$163,4)</f>
        <v/>
      </c>
      <c r="V166" t="str" cm="1">
        <f t="array" ref="V166">VLOOKUP(ROW(153:153),K$14:O$163,5)</f>
        <v/>
      </c>
      <c r="W166" t="str" cm="1">
        <f t="array" ref="W166">VLOOKUP(ROW(153:153),K$14:P$163,6)</f>
        <v/>
      </c>
      <c r="X166" t="str" cm="1">
        <f t="array" ref="X166">VLOOKUP(ROW(153:153),K$14:Q$163,7)</f>
        <v/>
      </c>
      <c r="Y166" t="str" cm="1">
        <f t="array" ref="Y166">VLOOKUP(ROW(153:153),K$14:R$163,8)</f>
        <v/>
      </c>
      <c r="AA166">
        <f t="shared" si="39"/>
        <v>0</v>
      </c>
      <c r="AB166">
        <f t="shared" si="48"/>
        <v>0</v>
      </c>
      <c r="AC166">
        <f t="shared" si="49"/>
        <v>0</v>
      </c>
      <c r="AD166">
        <f t="shared" si="40"/>
        <v>0</v>
      </c>
    </row>
    <row r="167" spans="1:30">
      <c r="A167">
        <v>154</v>
      </c>
      <c r="B167" t="str">
        <f>_xlfn.XLOOKUP(A167,'Order Page'!T$29:T$471,'Order Page'!D$29:D$471,"")</f>
        <v/>
      </c>
      <c r="C167" t="str">
        <f>_xlfn.XLOOKUP(A167,'Order Page'!T$29:T$471,'Order Page'!U$29:U$471,"")</f>
        <v/>
      </c>
      <c r="D167" t="str">
        <f>_xlfn.XLOOKUP(A167,'Order Page'!T$29:T$471,'Order Page'!C$29:C$471,"")</f>
        <v/>
      </c>
      <c r="E167" t="str">
        <f>_xlfn.XLOOKUP(A167,'Order Page'!T$29:T$471,'Order Page'!Q$29:Q$471,"")</f>
        <v/>
      </c>
      <c r="F167" t="str">
        <f>_xlfn.XLOOKUP(A167,'Order Page'!T$29:T$471,'Order Page'!P$29:P$471,"")</f>
        <v/>
      </c>
      <c r="G167" t="str">
        <f>_xlfn.XLOOKUP(A167,'Order Page'!T$29:T$471,'Order Page'!O$29:O$471,"")</f>
        <v/>
      </c>
      <c r="H167" t="str">
        <f>_xlfn.XLOOKUP(A167,'Order Page'!T$29:T$471,'Order Page'!R$29:R$471,"")</f>
        <v/>
      </c>
      <c r="I167" t="str">
        <f>IFERROR(RANK(F167,F$14:F$213,1)+COUNTIF(F$14:F167,F167)-1,"")</f>
        <v/>
      </c>
      <c r="K167" t="str">
        <f t="shared" si="50"/>
        <v/>
      </c>
      <c r="L167" t="str">
        <f t="shared" si="41"/>
        <v/>
      </c>
      <c r="M167" t="str">
        <f t="shared" si="42"/>
        <v/>
      </c>
      <c r="N167" t="str">
        <f t="shared" si="43"/>
        <v/>
      </c>
      <c r="O167" t="str">
        <f t="shared" si="44"/>
        <v/>
      </c>
      <c r="P167" t="str">
        <f t="shared" si="45"/>
        <v/>
      </c>
      <c r="Q167" t="str">
        <f t="shared" si="46"/>
        <v/>
      </c>
      <c r="R167" t="str">
        <f t="shared" si="47"/>
        <v/>
      </c>
      <c r="T167" t="str" cm="1">
        <f t="array" ref="T167">VLOOKUP(ROW(154:154),K$14:L$163,2)</f>
        <v/>
      </c>
      <c r="U167" t="str" cm="1">
        <f t="array" ref="U167">VLOOKUP(ROW(154:154),K$14:N$163,4)</f>
        <v/>
      </c>
      <c r="V167" t="str" cm="1">
        <f t="array" ref="V167">VLOOKUP(ROW(154:154),K$14:O$163,5)</f>
        <v/>
      </c>
      <c r="W167" t="str" cm="1">
        <f t="array" ref="W167">VLOOKUP(ROW(154:154),K$14:P$163,6)</f>
        <v/>
      </c>
      <c r="X167" t="str" cm="1">
        <f t="array" ref="X167">VLOOKUP(ROW(154:154),K$14:Q$163,7)</f>
        <v/>
      </c>
      <c r="Y167" t="str" cm="1">
        <f t="array" ref="Y167">VLOOKUP(ROW(154:154),K$14:R$163,8)</f>
        <v/>
      </c>
      <c r="AA167">
        <f t="shared" si="39"/>
        <v>0</v>
      </c>
      <c r="AB167">
        <f t="shared" si="48"/>
        <v>0</v>
      </c>
      <c r="AC167">
        <f t="shared" si="49"/>
        <v>0</v>
      </c>
      <c r="AD167">
        <f t="shared" si="40"/>
        <v>0</v>
      </c>
    </row>
    <row r="168" spans="1:30">
      <c r="A168">
        <v>155</v>
      </c>
      <c r="B168" t="str">
        <f>_xlfn.XLOOKUP(A168,'Order Page'!T$29:T$471,'Order Page'!D$29:D$471,"")</f>
        <v/>
      </c>
      <c r="C168" t="str">
        <f>_xlfn.XLOOKUP(A168,'Order Page'!T$29:T$471,'Order Page'!U$29:U$471,"")</f>
        <v/>
      </c>
      <c r="D168" t="str">
        <f>_xlfn.XLOOKUP(A168,'Order Page'!T$29:T$471,'Order Page'!C$29:C$471,"")</f>
        <v/>
      </c>
      <c r="E168" t="str">
        <f>_xlfn.XLOOKUP(A168,'Order Page'!T$29:T$471,'Order Page'!Q$29:Q$471,"")</f>
        <v/>
      </c>
      <c r="F168" t="str">
        <f>_xlfn.XLOOKUP(A168,'Order Page'!T$29:T$471,'Order Page'!P$29:P$471,"")</f>
        <v/>
      </c>
      <c r="G168" t="str">
        <f>_xlfn.XLOOKUP(A168,'Order Page'!T$29:T$471,'Order Page'!O$29:O$471,"")</f>
        <v/>
      </c>
      <c r="H168" t="str">
        <f>_xlfn.XLOOKUP(A168,'Order Page'!T$29:T$471,'Order Page'!R$29:R$471,"")</f>
        <v/>
      </c>
      <c r="I168" t="str">
        <f>IFERROR(RANK(F168,F$14:F$213,1)+COUNTIF(F$14:F168,F168)-1,"")</f>
        <v/>
      </c>
      <c r="K168" t="str">
        <f t="shared" si="50"/>
        <v/>
      </c>
      <c r="L168" t="str">
        <f t="shared" si="41"/>
        <v/>
      </c>
      <c r="M168" t="str">
        <f t="shared" si="42"/>
        <v/>
      </c>
      <c r="N168" t="str">
        <f t="shared" si="43"/>
        <v/>
      </c>
      <c r="O168" t="str">
        <f t="shared" si="44"/>
        <v/>
      </c>
      <c r="P168" t="str">
        <f t="shared" si="45"/>
        <v/>
      </c>
      <c r="Q168" t="str">
        <f t="shared" si="46"/>
        <v/>
      </c>
      <c r="R168" t="str">
        <f t="shared" si="47"/>
        <v/>
      </c>
      <c r="T168" t="str" cm="1">
        <f t="array" ref="T168">VLOOKUP(ROW(155:155),K$14:L$163,2)</f>
        <v/>
      </c>
      <c r="U168" t="str" cm="1">
        <f t="array" ref="U168">VLOOKUP(ROW(155:155),K$14:N$163,4)</f>
        <v/>
      </c>
      <c r="V168" t="str" cm="1">
        <f t="array" ref="V168">VLOOKUP(ROW(155:155),K$14:O$163,5)</f>
        <v/>
      </c>
      <c r="W168" t="str" cm="1">
        <f t="array" ref="W168">VLOOKUP(ROW(155:155),K$14:P$163,6)</f>
        <v/>
      </c>
      <c r="X168" t="str" cm="1">
        <f t="array" ref="X168">VLOOKUP(ROW(155:155),K$14:Q$163,7)</f>
        <v/>
      </c>
      <c r="Y168" t="str" cm="1">
        <f t="array" ref="Y168">VLOOKUP(ROW(155:155),K$14:R$163,8)</f>
        <v/>
      </c>
      <c r="AA168">
        <f t="shared" si="39"/>
        <v>0</v>
      </c>
      <c r="AB168">
        <f t="shared" si="48"/>
        <v>0</v>
      </c>
      <c r="AC168">
        <f t="shared" si="49"/>
        <v>0</v>
      </c>
      <c r="AD168">
        <f t="shared" si="40"/>
        <v>0</v>
      </c>
    </row>
    <row r="169" spans="1:30">
      <c r="A169">
        <v>156</v>
      </c>
      <c r="B169" t="str">
        <f>_xlfn.XLOOKUP(A169,'Order Page'!T$29:T$471,'Order Page'!D$29:D$471,"")</f>
        <v/>
      </c>
      <c r="C169" t="str">
        <f>_xlfn.XLOOKUP(A169,'Order Page'!T$29:T$471,'Order Page'!U$29:U$471,"")</f>
        <v/>
      </c>
      <c r="D169" t="str">
        <f>_xlfn.XLOOKUP(A169,'Order Page'!T$29:T$471,'Order Page'!C$29:C$471,"")</f>
        <v/>
      </c>
      <c r="E169" t="str">
        <f>_xlfn.XLOOKUP(A169,'Order Page'!T$29:T$471,'Order Page'!Q$29:Q$471,"")</f>
        <v/>
      </c>
      <c r="F169" t="str">
        <f>_xlfn.XLOOKUP(A169,'Order Page'!T$29:T$471,'Order Page'!P$29:P$471,"")</f>
        <v/>
      </c>
      <c r="G169" t="str">
        <f>_xlfn.XLOOKUP(A169,'Order Page'!T$29:T$471,'Order Page'!O$29:O$471,"")</f>
        <v/>
      </c>
      <c r="H169" t="str">
        <f>_xlfn.XLOOKUP(A169,'Order Page'!T$29:T$471,'Order Page'!R$29:R$471,"")</f>
        <v/>
      </c>
      <c r="I169" t="str">
        <f>IFERROR(RANK(F169,F$14:F$213,1)+COUNTIF(F$14:F169,F169)-1,"")</f>
        <v/>
      </c>
      <c r="K169" t="str">
        <f t="shared" si="50"/>
        <v/>
      </c>
      <c r="L169" t="str">
        <f t="shared" si="41"/>
        <v/>
      </c>
      <c r="M169" t="str">
        <f t="shared" si="42"/>
        <v/>
      </c>
      <c r="N169" t="str">
        <f t="shared" si="43"/>
        <v/>
      </c>
      <c r="O169" t="str">
        <f t="shared" si="44"/>
        <v/>
      </c>
      <c r="P169" t="str">
        <f t="shared" si="45"/>
        <v/>
      </c>
      <c r="Q169" t="str">
        <f t="shared" si="46"/>
        <v/>
      </c>
      <c r="R169" t="str">
        <f t="shared" si="47"/>
        <v/>
      </c>
      <c r="T169" t="str" cm="1">
        <f t="array" ref="T169">VLOOKUP(ROW(156:156),K$14:L$163,2)</f>
        <v/>
      </c>
      <c r="U169" t="str" cm="1">
        <f t="array" ref="U169">VLOOKUP(ROW(156:156),K$14:N$163,4)</f>
        <v/>
      </c>
      <c r="V169" t="str" cm="1">
        <f t="array" ref="V169">VLOOKUP(ROW(156:156),K$14:O$163,5)</f>
        <v/>
      </c>
      <c r="W169" t="str" cm="1">
        <f t="array" ref="W169">VLOOKUP(ROW(156:156),K$14:P$163,6)</f>
        <v/>
      </c>
      <c r="X169" t="str" cm="1">
        <f t="array" ref="X169">VLOOKUP(ROW(156:156),K$14:Q$163,7)</f>
        <v/>
      </c>
      <c r="Y169" t="str" cm="1">
        <f t="array" ref="Y169">VLOOKUP(ROW(156:156),K$14:R$163,8)</f>
        <v/>
      </c>
      <c r="AA169">
        <f t="shared" si="39"/>
        <v>0</v>
      </c>
      <c r="AB169">
        <f t="shared" si="48"/>
        <v>0</v>
      </c>
      <c r="AC169">
        <f t="shared" si="49"/>
        <v>0</v>
      </c>
      <c r="AD169">
        <f t="shared" si="40"/>
        <v>0</v>
      </c>
    </row>
    <row r="170" spans="1:30">
      <c r="A170">
        <v>157</v>
      </c>
      <c r="B170" t="str">
        <f>_xlfn.XLOOKUP(A170,'Order Page'!T$29:T$471,'Order Page'!D$29:D$471,"")</f>
        <v/>
      </c>
      <c r="C170" t="str">
        <f>_xlfn.XLOOKUP(A170,'Order Page'!T$29:T$471,'Order Page'!U$29:U$471,"")</f>
        <v/>
      </c>
      <c r="D170" t="str">
        <f>_xlfn.XLOOKUP(A170,'Order Page'!T$29:T$471,'Order Page'!C$29:C$471,"")</f>
        <v/>
      </c>
      <c r="E170" t="str">
        <f>_xlfn.XLOOKUP(A170,'Order Page'!T$29:T$471,'Order Page'!Q$29:Q$471,"")</f>
        <v/>
      </c>
      <c r="F170" t="str">
        <f>_xlfn.XLOOKUP(A170,'Order Page'!T$29:T$471,'Order Page'!P$29:P$471,"")</f>
        <v/>
      </c>
      <c r="G170" t="str">
        <f>_xlfn.XLOOKUP(A170,'Order Page'!T$29:T$471,'Order Page'!O$29:O$471,"")</f>
        <v/>
      </c>
      <c r="H170" t="str">
        <f>_xlfn.XLOOKUP(A170,'Order Page'!T$29:T$471,'Order Page'!R$29:R$471,"")</f>
        <v/>
      </c>
      <c r="I170" t="str">
        <f>IFERROR(RANK(F170,F$14:F$213,1)+COUNTIF(F$14:F170,F170)-1,"")</f>
        <v/>
      </c>
      <c r="K170" t="str">
        <f t="shared" si="50"/>
        <v/>
      </c>
      <c r="L170" t="str">
        <f t="shared" si="41"/>
        <v/>
      </c>
      <c r="M170" t="str">
        <f t="shared" si="42"/>
        <v/>
      </c>
      <c r="N170" t="str">
        <f t="shared" si="43"/>
        <v/>
      </c>
      <c r="O170" t="str">
        <f t="shared" si="44"/>
        <v/>
      </c>
      <c r="P170" t="str">
        <f t="shared" si="45"/>
        <v/>
      </c>
      <c r="Q170" t="str">
        <f t="shared" si="46"/>
        <v/>
      </c>
      <c r="R170" t="str">
        <f t="shared" si="47"/>
        <v/>
      </c>
      <c r="T170" t="str" cm="1">
        <f t="array" ref="T170">VLOOKUP(ROW(157:157),K$14:L$163,2)</f>
        <v/>
      </c>
      <c r="U170" t="str" cm="1">
        <f t="array" ref="U170">VLOOKUP(ROW(157:157),K$14:N$163,4)</f>
        <v/>
      </c>
      <c r="V170" t="str" cm="1">
        <f t="array" ref="V170">VLOOKUP(ROW(157:157),K$14:O$163,5)</f>
        <v/>
      </c>
      <c r="W170" t="str" cm="1">
        <f t="array" ref="W170">VLOOKUP(ROW(157:157),K$14:P$163,6)</f>
        <v/>
      </c>
      <c r="X170" t="str" cm="1">
        <f t="array" ref="X170">VLOOKUP(ROW(157:157),K$14:Q$163,7)</f>
        <v/>
      </c>
      <c r="Y170" t="str" cm="1">
        <f t="array" ref="Y170">VLOOKUP(ROW(157:157),K$14:R$163,8)</f>
        <v/>
      </c>
      <c r="AA170">
        <f t="shared" si="39"/>
        <v>0</v>
      </c>
      <c r="AB170">
        <f t="shared" si="48"/>
        <v>0</v>
      </c>
      <c r="AC170">
        <f t="shared" si="49"/>
        <v>0</v>
      </c>
      <c r="AD170">
        <f t="shared" si="40"/>
        <v>0</v>
      </c>
    </row>
    <row r="171" spans="1:30">
      <c r="A171">
        <v>158</v>
      </c>
      <c r="B171" t="str">
        <f>_xlfn.XLOOKUP(A171,'Order Page'!T$29:T$471,'Order Page'!D$29:D$471,"")</f>
        <v/>
      </c>
      <c r="C171" t="str">
        <f>_xlfn.XLOOKUP(A171,'Order Page'!T$29:T$471,'Order Page'!U$29:U$471,"")</f>
        <v/>
      </c>
      <c r="D171" t="str">
        <f>_xlfn.XLOOKUP(A171,'Order Page'!T$29:T$471,'Order Page'!C$29:C$471,"")</f>
        <v/>
      </c>
      <c r="E171" t="str">
        <f>_xlfn.XLOOKUP(A171,'Order Page'!T$29:T$471,'Order Page'!Q$29:Q$471,"")</f>
        <v/>
      </c>
      <c r="F171" t="str">
        <f>_xlfn.XLOOKUP(A171,'Order Page'!T$29:T$471,'Order Page'!P$29:P$471,"")</f>
        <v/>
      </c>
      <c r="G171" t="str">
        <f>_xlfn.XLOOKUP(A171,'Order Page'!T$29:T$471,'Order Page'!O$29:O$471,"")</f>
        <v/>
      </c>
      <c r="H171" t="str">
        <f>_xlfn.XLOOKUP(A171,'Order Page'!T$29:T$471,'Order Page'!R$29:R$471,"")</f>
        <v/>
      </c>
      <c r="I171" t="str">
        <f>IFERROR(RANK(F171,F$14:F$213,1)+COUNTIF(F$14:F171,F171)-1,"")</f>
        <v/>
      </c>
      <c r="K171" t="str">
        <f t="shared" si="50"/>
        <v/>
      </c>
      <c r="L171" t="str">
        <f t="shared" si="41"/>
        <v/>
      </c>
      <c r="M171" t="str">
        <f t="shared" si="42"/>
        <v/>
      </c>
      <c r="N171" t="str">
        <f t="shared" si="43"/>
        <v/>
      </c>
      <c r="O171" t="str">
        <f t="shared" si="44"/>
        <v/>
      </c>
      <c r="P171" t="str">
        <f t="shared" si="45"/>
        <v/>
      </c>
      <c r="Q171" t="str">
        <f t="shared" si="46"/>
        <v/>
      </c>
      <c r="R171" t="str">
        <f t="shared" si="47"/>
        <v/>
      </c>
      <c r="T171" t="str" cm="1">
        <f t="array" ref="T171">VLOOKUP(ROW(158:158),K$14:L$163,2)</f>
        <v/>
      </c>
      <c r="U171" t="str" cm="1">
        <f t="array" ref="U171">VLOOKUP(ROW(158:158),K$14:N$163,4)</f>
        <v/>
      </c>
      <c r="V171" t="str" cm="1">
        <f t="array" ref="V171">VLOOKUP(ROW(158:158),K$14:O$163,5)</f>
        <v/>
      </c>
      <c r="W171" t="str" cm="1">
        <f t="array" ref="W171">VLOOKUP(ROW(158:158),K$14:P$163,6)</f>
        <v/>
      </c>
      <c r="X171" t="str" cm="1">
        <f t="array" ref="X171">VLOOKUP(ROW(158:158),K$14:Q$163,7)</f>
        <v/>
      </c>
      <c r="Y171" t="str" cm="1">
        <f t="array" ref="Y171">VLOOKUP(ROW(158:158),K$14:R$163,8)</f>
        <v/>
      </c>
      <c r="AA171">
        <f t="shared" ref="AA171:AA213" si="51">IF(OR(V171="5L Waterlilies",V171="2L Waterlilies",V171="2L Deep Water Plants"),X171,0)+MAX(AA172:AA318)</f>
        <v>0</v>
      </c>
      <c r="AB171">
        <f t="shared" si="48"/>
        <v>0</v>
      </c>
      <c r="AC171">
        <f t="shared" si="49"/>
        <v>0</v>
      </c>
      <c r="AD171">
        <f t="shared" si="40"/>
        <v>0</v>
      </c>
    </row>
    <row r="172" spans="1:30">
      <c r="A172">
        <v>159</v>
      </c>
      <c r="B172" t="str">
        <f>_xlfn.XLOOKUP(A172,'Order Page'!T$29:T$471,'Order Page'!D$29:D$471,"")</f>
        <v/>
      </c>
      <c r="C172" t="str">
        <f>_xlfn.XLOOKUP(A172,'Order Page'!T$29:T$471,'Order Page'!U$29:U$471,"")</f>
        <v/>
      </c>
      <c r="D172" t="str">
        <f>_xlfn.XLOOKUP(A172,'Order Page'!T$29:T$471,'Order Page'!C$29:C$471,"")</f>
        <v/>
      </c>
      <c r="E172" t="str">
        <f>_xlfn.XLOOKUP(A172,'Order Page'!T$29:T$471,'Order Page'!Q$29:Q$471,"")</f>
        <v/>
      </c>
      <c r="F172" t="str">
        <f>_xlfn.XLOOKUP(A172,'Order Page'!T$29:T$471,'Order Page'!P$29:P$471,"")</f>
        <v/>
      </c>
      <c r="G172" t="str">
        <f>_xlfn.XLOOKUP(A172,'Order Page'!T$29:T$471,'Order Page'!O$29:O$471,"")</f>
        <v/>
      </c>
      <c r="H172" t="str">
        <f>_xlfn.XLOOKUP(A172,'Order Page'!T$29:T$471,'Order Page'!R$29:R$471,"")</f>
        <v/>
      </c>
      <c r="I172" t="str">
        <f>IFERROR(RANK(F172,F$14:F$213,1)+COUNTIF(F$14:F172,F172)-1,"")</f>
        <v/>
      </c>
      <c r="K172" t="str">
        <f t="shared" si="50"/>
        <v/>
      </c>
      <c r="L172" t="str">
        <f t="shared" si="41"/>
        <v/>
      </c>
      <c r="M172" t="str">
        <f t="shared" si="42"/>
        <v/>
      </c>
      <c r="N172" t="str">
        <f t="shared" si="43"/>
        <v/>
      </c>
      <c r="O172" t="str">
        <f t="shared" si="44"/>
        <v/>
      </c>
      <c r="P172" t="str">
        <f t="shared" si="45"/>
        <v/>
      </c>
      <c r="Q172" t="str">
        <f t="shared" si="46"/>
        <v/>
      </c>
      <c r="R172" t="str">
        <f t="shared" si="47"/>
        <v/>
      </c>
      <c r="T172" t="str" cm="1">
        <f t="array" ref="T172">VLOOKUP(ROW(159:159),K$14:L$163,2)</f>
        <v/>
      </c>
      <c r="U172" t="str" cm="1">
        <f t="array" ref="U172">VLOOKUP(ROW(159:159),K$14:N$163,4)</f>
        <v/>
      </c>
      <c r="V172" t="str" cm="1">
        <f t="array" ref="V172">VLOOKUP(ROW(159:159),K$14:O$163,5)</f>
        <v/>
      </c>
      <c r="W172" t="str" cm="1">
        <f t="array" ref="W172">VLOOKUP(ROW(159:159),K$14:P$163,6)</f>
        <v/>
      </c>
      <c r="X172" t="str" cm="1">
        <f t="array" ref="X172">VLOOKUP(ROW(159:159),K$14:Q$163,7)</f>
        <v/>
      </c>
      <c r="Y172" t="str" cm="1">
        <f t="array" ref="Y172">VLOOKUP(ROW(159:159),K$14:R$163,8)</f>
        <v/>
      </c>
      <c r="AA172">
        <f t="shared" si="51"/>
        <v>0</v>
      </c>
      <c r="AB172">
        <f t="shared" si="48"/>
        <v>0</v>
      </c>
      <c r="AC172">
        <f t="shared" si="49"/>
        <v>0</v>
      </c>
      <c r="AD172">
        <f t="shared" si="40"/>
        <v>0</v>
      </c>
    </row>
    <row r="173" spans="1:30">
      <c r="A173">
        <v>160</v>
      </c>
      <c r="B173" t="str">
        <f>_xlfn.XLOOKUP(A173,'Order Page'!T$29:T$471,'Order Page'!D$29:D$471,"")</f>
        <v/>
      </c>
      <c r="C173" t="str">
        <f>_xlfn.XLOOKUP(A173,'Order Page'!T$29:T$471,'Order Page'!U$29:U$471,"")</f>
        <v/>
      </c>
      <c r="D173" t="str">
        <f>_xlfn.XLOOKUP(A173,'Order Page'!T$29:T$471,'Order Page'!C$29:C$471,"")</f>
        <v/>
      </c>
      <c r="E173" t="str">
        <f>_xlfn.XLOOKUP(A173,'Order Page'!T$29:T$471,'Order Page'!Q$29:Q$471,"")</f>
        <v/>
      </c>
      <c r="F173" t="str">
        <f>_xlfn.XLOOKUP(A173,'Order Page'!T$29:T$471,'Order Page'!P$29:P$471,"")</f>
        <v/>
      </c>
      <c r="G173" t="str">
        <f>_xlfn.XLOOKUP(A173,'Order Page'!T$29:T$471,'Order Page'!O$29:O$471,"")</f>
        <v/>
      </c>
      <c r="H173" t="str">
        <f>_xlfn.XLOOKUP(A173,'Order Page'!T$29:T$471,'Order Page'!R$29:R$471,"")</f>
        <v/>
      </c>
      <c r="I173" t="str">
        <f>IFERROR(RANK(F173,F$14:F$213,1)+COUNTIF(F$14:F173,F173)-1,"")</f>
        <v/>
      </c>
      <c r="K173" t="str">
        <f t="shared" si="50"/>
        <v/>
      </c>
      <c r="L173" t="str">
        <f t="shared" si="41"/>
        <v/>
      </c>
      <c r="M173" t="str">
        <f t="shared" si="42"/>
        <v/>
      </c>
      <c r="N173" t="str">
        <f t="shared" si="43"/>
        <v/>
      </c>
      <c r="O173" t="str">
        <f t="shared" si="44"/>
        <v/>
      </c>
      <c r="P173" t="str">
        <f t="shared" si="45"/>
        <v/>
      </c>
      <c r="Q173" t="str">
        <f t="shared" si="46"/>
        <v/>
      </c>
      <c r="R173" t="str">
        <f t="shared" si="47"/>
        <v/>
      </c>
      <c r="T173" t="str" cm="1">
        <f t="array" ref="T173">VLOOKUP(ROW(160:160),K$14:L$163,2)</f>
        <v/>
      </c>
      <c r="U173" t="str" cm="1">
        <f t="array" ref="U173">VLOOKUP(ROW(160:160),K$14:N$163,4)</f>
        <v/>
      </c>
      <c r="V173" t="str" cm="1">
        <f t="array" ref="V173">VLOOKUP(ROW(160:160),K$14:O$163,5)</f>
        <v/>
      </c>
      <c r="W173" t="str" cm="1">
        <f t="array" ref="W173">VLOOKUP(ROW(160:160),K$14:P$163,6)</f>
        <v/>
      </c>
      <c r="X173" t="str" cm="1">
        <f t="array" ref="X173">VLOOKUP(ROW(160:160),K$14:Q$163,7)</f>
        <v/>
      </c>
      <c r="Y173" t="str" cm="1">
        <f t="array" ref="Y173">VLOOKUP(ROW(160:160),K$14:R$163,8)</f>
        <v/>
      </c>
      <c r="AA173">
        <f t="shared" si="51"/>
        <v>0</v>
      </c>
      <c r="AB173">
        <f t="shared" si="48"/>
        <v>0</v>
      </c>
      <c r="AC173">
        <f t="shared" si="49"/>
        <v>0</v>
      </c>
      <c r="AD173">
        <f t="shared" si="40"/>
        <v>0</v>
      </c>
    </row>
    <row r="174" spans="1:30">
      <c r="A174">
        <v>161</v>
      </c>
      <c r="B174" t="str">
        <f>_xlfn.XLOOKUP(A174,'Order Page'!T$29:T$471,'Order Page'!D$29:D$471,"")</f>
        <v/>
      </c>
      <c r="C174" t="str">
        <f>_xlfn.XLOOKUP(A174,'Order Page'!T$29:T$471,'Order Page'!U$29:U$471,"")</f>
        <v/>
      </c>
      <c r="D174" t="str">
        <f>_xlfn.XLOOKUP(A174,'Order Page'!T$29:T$471,'Order Page'!C$29:C$471,"")</f>
        <v/>
      </c>
      <c r="E174" t="str">
        <f>_xlfn.XLOOKUP(A174,'Order Page'!T$29:T$471,'Order Page'!Q$29:Q$471,"")</f>
        <v/>
      </c>
      <c r="F174" t="str">
        <f>_xlfn.XLOOKUP(A174,'Order Page'!T$29:T$471,'Order Page'!P$29:P$471,"")</f>
        <v/>
      </c>
      <c r="G174" t="str">
        <f>_xlfn.XLOOKUP(A174,'Order Page'!T$29:T$471,'Order Page'!O$29:O$471,"")</f>
        <v/>
      </c>
      <c r="H174" t="str">
        <f>_xlfn.XLOOKUP(A174,'Order Page'!T$29:T$471,'Order Page'!R$29:R$471,"")</f>
        <v/>
      </c>
      <c r="I174" t="str">
        <f>IFERROR(RANK(F174,F$14:F$213,1)+COUNTIF(F$14:F174,F174)-1,"")</f>
        <v/>
      </c>
      <c r="K174" t="str">
        <f t="shared" si="50"/>
        <v/>
      </c>
      <c r="L174" t="str">
        <f t="shared" si="41"/>
        <v/>
      </c>
      <c r="M174" t="str">
        <f t="shared" si="42"/>
        <v/>
      </c>
      <c r="N174" t="str">
        <f t="shared" si="43"/>
        <v/>
      </c>
      <c r="O174" t="str">
        <f t="shared" si="44"/>
        <v/>
      </c>
      <c r="P174" t="str">
        <f t="shared" si="45"/>
        <v/>
      </c>
      <c r="Q174" t="str">
        <f t="shared" si="46"/>
        <v/>
      </c>
      <c r="R174" t="str">
        <f t="shared" si="47"/>
        <v/>
      </c>
      <c r="T174" t="str" cm="1">
        <f t="array" ref="T174">VLOOKUP(ROW(161:161),K$14:L$163,2)</f>
        <v/>
      </c>
      <c r="U174" t="str" cm="1">
        <f t="array" ref="U174">VLOOKUP(ROW(161:161),K$14:N$163,4)</f>
        <v/>
      </c>
      <c r="V174" t="str" cm="1">
        <f t="array" ref="V174">VLOOKUP(ROW(161:161),K$14:O$163,5)</f>
        <v/>
      </c>
      <c r="W174" t="str" cm="1">
        <f t="array" ref="W174">VLOOKUP(ROW(161:161),K$14:P$163,6)</f>
        <v/>
      </c>
      <c r="X174" t="str" cm="1">
        <f t="array" ref="X174">VLOOKUP(ROW(161:161),K$14:Q$163,7)</f>
        <v/>
      </c>
      <c r="Y174" t="str" cm="1">
        <f t="array" ref="Y174">VLOOKUP(ROW(161:161),K$14:R$163,8)</f>
        <v/>
      </c>
      <c r="AA174">
        <f t="shared" si="51"/>
        <v>0</v>
      </c>
      <c r="AB174">
        <f t="shared" si="48"/>
        <v>0</v>
      </c>
      <c r="AC174">
        <f t="shared" si="49"/>
        <v>0</v>
      </c>
      <c r="AD174">
        <f t="shared" si="40"/>
        <v>0</v>
      </c>
    </row>
    <row r="175" spans="1:30">
      <c r="A175">
        <v>162</v>
      </c>
      <c r="B175" t="str">
        <f>_xlfn.XLOOKUP(A175,'Order Page'!T$29:T$471,'Order Page'!D$29:D$471,"")</f>
        <v/>
      </c>
      <c r="C175" t="str">
        <f>_xlfn.XLOOKUP(A175,'Order Page'!T$29:T$471,'Order Page'!U$29:U$471,"")</f>
        <v/>
      </c>
      <c r="D175" t="str">
        <f>_xlfn.XLOOKUP(A175,'Order Page'!T$29:T$471,'Order Page'!C$29:C$471,"")</f>
        <v/>
      </c>
      <c r="E175" t="str">
        <f>_xlfn.XLOOKUP(A175,'Order Page'!T$29:T$471,'Order Page'!Q$29:Q$471,"")</f>
        <v/>
      </c>
      <c r="F175" t="str">
        <f>_xlfn.XLOOKUP(A175,'Order Page'!T$29:T$471,'Order Page'!P$29:P$471,"")</f>
        <v/>
      </c>
      <c r="G175" t="str">
        <f>_xlfn.XLOOKUP(A175,'Order Page'!T$29:T$471,'Order Page'!O$29:O$471,"")</f>
        <v/>
      </c>
      <c r="H175" t="str">
        <f>_xlfn.XLOOKUP(A175,'Order Page'!T$29:T$471,'Order Page'!R$29:R$471,"")</f>
        <v/>
      </c>
      <c r="I175" t="str">
        <f>IFERROR(RANK(F175,F$14:F$213,1)+COUNTIF(F$14:F175,F175)-1,"")</f>
        <v/>
      </c>
      <c r="K175" t="str">
        <f t="shared" si="50"/>
        <v/>
      </c>
      <c r="L175" t="str">
        <f t="shared" si="41"/>
        <v/>
      </c>
      <c r="M175" t="str">
        <f t="shared" si="42"/>
        <v/>
      </c>
      <c r="N175" t="str">
        <f t="shared" si="43"/>
        <v/>
      </c>
      <c r="O175" t="str">
        <f t="shared" si="44"/>
        <v/>
      </c>
      <c r="P175" t="str">
        <f t="shared" si="45"/>
        <v/>
      </c>
      <c r="Q175" t="str">
        <f t="shared" si="46"/>
        <v/>
      </c>
      <c r="R175" t="str">
        <f t="shared" si="47"/>
        <v/>
      </c>
      <c r="T175" t="str" cm="1">
        <f t="array" ref="T175">VLOOKUP(ROW(162:162),K$14:L$163,2)</f>
        <v/>
      </c>
      <c r="U175" t="str" cm="1">
        <f t="array" ref="U175">VLOOKUP(ROW(162:162),K$14:N$163,4)</f>
        <v/>
      </c>
      <c r="V175" t="str" cm="1">
        <f t="array" ref="V175">VLOOKUP(ROW(162:162),K$14:O$163,5)</f>
        <v/>
      </c>
      <c r="W175" t="str" cm="1">
        <f t="array" ref="W175">VLOOKUP(ROW(162:162),K$14:P$163,6)</f>
        <v/>
      </c>
      <c r="X175" t="str" cm="1">
        <f t="array" ref="X175">VLOOKUP(ROW(162:162),K$14:Q$163,7)</f>
        <v/>
      </c>
      <c r="Y175" t="str" cm="1">
        <f t="array" ref="Y175">VLOOKUP(ROW(162:162),K$14:R$163,8)</f>
        <v/>
      </c>
      <c r="AA175">
        <f t="shared" si="51"/>
        <v>0</v>
      </c>
      <c r="AB175">
        <f t="shared" si="48"/>
        <v>0</v>
      </c>
      <c r="AC175">
        <f t="shared" si="49"/>
        <v>0</v>
      </c>
      <c r="AD175">
        <f t="shared" si="40"/>
        <v>0</v>
      </c>
    </row>
    <row r="176" spans="1:30">
      <c r="A176">
        <v>163</v>
      </c>
      <c r="B176" t="str">
        <f>_xlfn.XLOOKUP(A176,'Order Page'!T$29:T$471,'Order Page'!D$29:D$471,"")</f>
        <v/>
      </c>
      <c r="C176" t="str">
        <f>_xlfn.XLOOKUP(A176,'Order Page'!T$29:T$471,'Order Page'!U$29:U$471,"")</f>
        <v/>
      </c>
      <c r="D176" t="str">
        <f>_xlfn.XLOOKUP(A176,'Order Page'!T$29:T$471,'Order Page'!C$29:C$471,"")</f>
        <v/>
      </c>
      <c r="E176" t="str">
        <f>_xlfn.XLOOKUP(A176,'Order Page'!T$29:T$471,'Order Page'!Q$29:Q$471,"")</f>
        <v/>
      </c>
      <c r="F176" t="str">
        <f>_xlfn.XLOOKUP(A176,'Order Page'!T$29:T$471,'Order Page'!P$29:P$471,"")</f>
        <v/>
      </c>
      <c r="G176" t="str">
        <f>_xlfn.XLOOKUP(A176,'Order Page'!T$29:T$471,'Order Page'!O$29:O$471,"")</f>
        <v/>
      </c>
      <c r="H176" t="str">
        <f>_xlfn.XLOOKUP(A176,'Order Page'!T$29:T$471,'Order Page'!R$29:R$471,"")</f>
        <v/>
      </c>
      <c r="I176" t="str">
        <f>IFERROR(RANK(F176,F$14:F$213,1)+COUNTIF(F$14:F176,F176)-1,"")</f>
        <v/>
      </c>
      <c r="K176" t="str">
        <f t="shared" si="50"/>
        <v/>
      </c>
      <c r="L176" t="str">
        <f t="shared" si="41"/>
        <v/>
      </c>
      <c r="M176" t="str">
        <f t="shared" si="42"/>
        <v/>
      </c>
      <c r="N176" t="str">
        <f t="shared" si="43"/>
        <v/>
      </c>
      <c r="O176" t="str">
        <f t="shared" si="44"/>
        <v/>
      </c>
      <c r="P176" t="str">
        <f t="shared" si="45"/>
        <v/>
      </c>
      <c r="Q176" t="str">
        <f t="shared" si="46"/>
        <v/>
      </c>
      <c r="R176" t="str">
        <f t="shared" si="47"/>
        <v/>
      </c>
      <c r="T176" t="str" cm="1">
        <f t="array" ref="T176">VLOOKUP(ROW(163:163),K$14:L$163,2)</f>
        <v/>
      </c>
      <c r="U176" t="str" cm="1">
        <f t="array" ref="U176">VLOOKUP(ROW(163:163),K$14:N$163,4)</f>
        <v/>
      </c>
      <c r="V176" t="str" cm="1">
        <f t="array" ref="V176">VLOOKUP(ROW(163:163),K$14:O$163,5)</f>
        <v/>
      </c>
      <c r="W176" t="str" cm="1">
        <f t="array" ref="W176">VLOOKUP(ROW(163:163),K$14:P$163,6)</f>
        <v/>
      </c>
      <c r="X176" t="str" cm="1">
        <f t="array" ref="X176">VLOOKUP(ROW(163:163),K$14:Q$163,7)</f>
        <v/>
      </c>
      <c r="Y176" t="str" cm="1">
        <f t="array" ref="Y176">VLOOKUP(ROW(163:163),K$14:R$163,8)</f>
        <v/>
      </c>
      <c r="AA176">
        <f t="shared" si="51"/>
        <v>0</v>
      </c>
      <c r="AB176">
        <f t="shared" si="48"/>
        <v>0</v>
      </c>
      <c r="AC176">
        <f t="shared" si="49"/>
        <v>0</v>
      </c>
      <c r="AD176">
        <f t="shared" si="40"/>
        <v>0</v>
      </c>
    </row>
    <row r="177" spans="1:30">
      <c r="A177">
        <v>164</v>
      </c>
      <c r="B177" t="str">
        <f>_xlfn.XLOOKUP(A177,'Order Page'!T$29:T$471,'Order Page'!D$29:D$471,"")</f>
        <v/>
      </c>
      <c r="C177" t="str">
        <f>_xlfn.XLOOKUP(A177,'Order Page'!T$29:T$471,'Order Page'!U$29:U$471,"")</f>
        <v/>
      </c>
      <c r="D177" t="str">
        <f>_xlfn.XLOOKUP(A177,'Order Page'!T$29:T$471,'Order Page'!C$29:C$471,"")</f>
        <v/>
      </c>
      <c r="E177" t="str">
        <f>_xlfn.XLOOKUP(A177,'Order Page'!T$29:T$471,'Order Page'!Q$29:Q$471,"")</f>
        <v/>
      </c>
      <c r="F177" t="str">
        <f>_xlfn.XLOOKUP(A177,'Order Page'!T$29:T$471,'Order Page'!P$29:P$471,"")</f>
        <v/>
      </c>
      <c r="G177" t="str">
        <f>_xlfn.XLOOKUP(A177,'Order Page'!T$29:T$471,'Order Page'!O$29:O$471,"")</f>
        <v/>
      </c>
      <c r="H177" t="str">
        <f>_xlfn.XLOOKUP(A177,'Order Page'!T$29:T$471,'Order Page'!R$29:R$471,"")</f>
        <v/>
      </c>
      <c r="I177" t="str">
        <f>IFERROR(RANK(F177,F$14:F$213,1)+COUNTIF(F$14:F177,F177)-1,"")</f>
        <v/>
      </c>
      <c r="K177" t="str">
        <f t="shared" si="50"/>
        <v/>
      </c>
      <c r="L177" t="str">
        <f t="shared" si="41"/>
        <v/>
      </c>
      <c r="M177" t="str">
        <f t="shared" si="42"/>
        <v/>
      </c>
      <c r="N177" t="str">
        <f t="shared" si="43"/>
        <v/>
      </c>
      <c r="O177" t="str">
        <f t="shared" si="44"/>
        <v/>
      </c>
      <c r="P177" t="str">
        <f t="shared" si="45"/>
        <v/>
      </c>
      <c r="Q177" t="str">
        <f t="shared" si="46"/>
        <v/>
      </c>
      <c r="R177" t="str">
        <f t="shared" si="47"/>
        <v/>
      </c>
      <c r="T177" t="str" cm="1">
        <f t="array" ref="T177">VLOOKUP(ROW(164:164),K$14:L$163,2)</f>
        <v/>
      </c>
      <c r="U177" t="str" cm="1">
        <f t="array" ref="U177">VLOOKUP(ROW(164:164),K$14:N$163,4)</f>
        <v/>
      </c>
      <c r="V177" t="str" cm="1">
        <f t="array" ref="V177">VLOOKUP(ROW(164:164),K$14:O$163,5)</f>
        <v/>
      </c>
      <c r="W177" t="str" cm="1">
        <f t="array" ref="W177">VLOOKUP(ROW(164:164),K$14:P$163,6)</f>
        <v/>
      </c>
      <c r="X177" t="str" cm="1">
        <f t="array" ref="X177">VLOOKUP(ROW(164:164),K$14:Q$163,7)</f>
        <v/>
      </c>
      <c r="Y177" t="str" cm="1">
        <f t="array" ref="Y177">VLOOKUP(ROW(164:164),K$14:R$163,8)</f>
        <v/>
      </c>
      <c r="AA177">
        <f t="shared" si="51"/>
        <v>0</v>
      </c>
      <c r="AB177">
        <f t="shared" si="48"/>
        <v>0</v>
      </c>
      <c r="AC177">
        <f t="shared" si="49"/>
        <v>0</v>
      </c>
      <c r="AD177">
        <f t="shared" si="40"/>
        <v>0</v>
      </c>
    </row>
    <row r="178" spans="1:30">
      <c r="A178">
        <v>165</v>
      </c>
      <c r="B178" t="str">
        <f>_xlfn.XLOOKUP(A178,'Order Page'!T$29:T$471,'Order Page'!D$29:D$471,"")</f>
        <v/>
      </c>
      <c r="C178" t="str">
        <f>_xlfn.XLOOKUP(A178,'Order Page'!T$29:T$471,'Order Page'!U$29:U$471,"")</f>
        <v/>
      </c>
      <c r="D178" t="str">
        <f>_xlfn.XLOOKUP(A178,'Order Page'!T$29:T$471,'Order Page'!C$29:C$471,"")</f>
        <v/>
      </c>
      <c r="E178" t="str">
        <f>_xlfn.XLOOKUP(A178,'Order Page'!T$29:T$471,'Order Page'!Q$29:Q$471,"")</f>
        <v/>
      </c>
      <c r="F178" t="str">
        <f>_xlfn.XLOOKUP(A178,'Order Page'!T$29:T$471,'Order Page'!P$29:P$471,"")</f>
        <v/>
      </c>
      <c r="G178" t="str">
        <f>_xlfn.XLOOKUP(A178,'Order Page'!T$29:T$471,'Order Page'!O$29:O$471,"")</f>
        <v/>
      </c>
      <c r="H178" t="str">
        <f>_xlfn.XLOOKUP(A178,'Order Page'!T$29:T$471,'Order Page'!R$29:R$471,"")</f>
        <v/>
      </c>
      <c r="I178" t="str">
        <f>IFERROR(RANK(F178,F$14:F$213,1)+COUNTIF(F$14:F178,F178)-1,"")</f>
        <v/>
      </c>
      <c r="K178" t="str">
        <f t="shared" si="50"/>
        <v/>
      </c>
      <c r="L178" t="str">
        <f t="shared" si="41"/>
        <v/>
      </c>
      <c r="M178" t="str">
        <f t="shared" si="42"/>
        <v/>
      </c>
      <c r="N178" t="str">
        <f t="shared" si="43"/>
        <v/>
      </c>
      <c r="O178" t="str">
        <f t="shared" si="44"/>
        <v/>
      </c>
      <c r="P178" t="str">
        <f t="shared" si="45"/>
        <v/>
      </c>
      <c r="Q178" t="str">
        <f t="shared" si="46"/>
        <v/>
      </c>
      <c r="R178" t="str">
        <f t="shared" si="47"/>
        <v/>
      </c>
      <c r="T178" t="str" cm="1">
        <f t="array" ref="T178">VLOOKUP(ROW(165:165),K$14:L$163,2)</f>
        <v/>
      </c>
      <c r="U178" t="str" cm="1">
        <f t="array" ref="U178">VLOOKUP(ROW(165:165),K$14:N$163,4)</f>
        <v/>
      </c>
      <c r="V178" t="str" cm="1">
        <f t="array" ref="V178">VLOOKUP(ROW(165:165),K$14:O$163,5)</f>
        <v/>
      </c>
      <c r="W178" t="str" cm="1">
        <f t="array" ref="W178">VLOOKUP(ROW(165:165),K$14:P$163,6)</f>
        <v/>
      </c>
      <c r="X178" t="str" cm="1">
        <f t="array" ref="X178">VLOOKUP(ROW(165:165),K$14:Q$163,7)</f>
        <v/>
      </c>
      <c r="Y178" t="str" cm="1">
        <f t="array" ref="Y178">VLOOKUP(ROW(165:165),K$14:R$163,8)</f>
        <v/>
      </c>
      <c r="AA178">
        <f t="shared" si="51"/>
        <v>0</v>
      </c>
      <c r="AB178">
        <f t="shared" si="48"/>
        <v>0</v>
      </c>
      <c r="AC178">
        <f t="shared" si="49"/>
        <v>0</v>
      </c>
      <c r="AD178">
        <f t="shared" si="40"/>
        <v>0</v>
      </c>
    </row>
    <row r="179" spans="1:30">
      <c r="A179">
        <v>166</v>
      </c>
      <c r="B179" t="str">
        <f>_xlfn.XLOOKUP(A179,'Order Page'!T$29:T$471,'Order Page'!D$29:D$471,"")</f>
        <v/>
      </c>
      <c r="C179" t="str">
        <f>_xlfn.XLOOKUP(A179,'Order Page'!T$29:T$471,'Order Page'!U$29:U$471,"")</f>
        <v/>
      </c>
      <c r="D179" t="str">
        <f>_xlfn.XLOOKUP(A179,'Order Page'!T$29:T$471,'Order Page'!C$29:C$471,"")</f>
        <v/>
      </c>
      <c r="E179" t="str">
        <f>_xlfn.XLOOKUP(A179,'Order Page'!T$29:T$471,'Order Page'!Q$29:Q$471,"")</f>
        <v/>
      </c>
      <c r="F179" t="str">
        <f>_xlfn.XLOOKUP(A179,'Order Page'!T$29:T$471,'Order Page'!P$29:P$471,"")</f>
        <v/>
      </c>
      <c r="G179" t="str">
        <f>_xlfn.XLOOKUP(A179,'Order Page'!T$29:T$471,'Order Page'!O$29:O$471,"")</f>
        <v/>
      </c>
      <c r="H179" t="str">
        <f>_xlfn.XLOOKUP(A179,'Order Page'!T$29:T$471,'Order Page'!R$29:R$471,"")</f>
        <v/>
      </c>
      <c r="I179" t="str">
        <f>IFERROR(RANK(F179,F$14:F$213,1)+COUNTIF(F$14:F179,F179)-1,"")</f>
        <v/>
      </c>
      <c r="K179" t="str">
        <f t="shared" si="50"/>
        <v/>
      </c>
      <c r="L179" t="str">
        <f t="shared" si="41"/>
        <v/>
      </c>
      <c r="M179" t="str">
        <f t="shared" si="42"/>
        <v/>
      </c>
      <c r="N179" t="str">
        <f t="shared" si="43"/>
        <v/>
      </c>
      <c r="O179" t="str">
        <f t="shared" si="44"/>
        <v/>
      </c>
      <c r="P179" t="str">
        <f t="shared" si="45"/>
        <v/>
      </c>
      <c r="Q179" t="str">
        <f t="shared" si="46"/>
        <v/>
      </c>
      <c r="R179" t="str">
        <f t="shared" si="47"/>
        <v/>
      </c>
      <c r="T179" t="str" cm="1">
        <f t="array" ref="T179">VLOOKUP(ROW(166:166),K$14:L$163,2)</f>
        <v/>
      </c>
      <c r="U179" t="str" cm="1">
        <f t="array" ref="U179">VLOOKUP(ROW(166:166),K$14:N$163,4)</f>
        <v/>
      </c>
      <c r="V179" t="str" cm="1">
        <f t="array" ref="V179">VLOOKUP(ROW(166:166),K$14:O$163,5)</f>
        <v/>
      </c>
      <c r="W179" t="str" cm="1">
        <f t="array" ref="W179">VLOOKUP(ROW(166:166),K$14:P$163,6)</f>
        <v/>
      </c>
      <c r="X179" t="str" cm="1">
        <f t="array" ref="X179">VLOOKUP(ROW(166:166),K$14:Q$163,7)</f>
        <v/>
      </c>
      <c r="Y179" t="str" cm="1">
        <f t="array" ref="Y179">VLOOKUP(ROW(166:166),K$14:R$163,8)</f>
        <v/>
      </c>
      <c r="AA179">
        <f t="shared" si="51"/>
        <v>0</v>
      </c>
      <c r="AB179">
        <f t="shared" si="48"/>
        <v>0</v>
      </c>
      <c r="AC179">
        <f t="shared" si="49"/>
        <v>0</v>
      </c>
      <c r="AD179">
        <f t="shared" si="40"/>
        <v>0</v>
      </c>
    </row>
    <row r="180" spans="1:30">
      <c r="A180">
        <v>167</v>
      </c>
      <c r="B180" t="str">
        <f>_xlfn.XLOOKUP(A180,'Order Page'!T$29:T$471,'Order Page'!D$29:D$471,"")</f>
        <v/>
      </c>
      <c r="C180" t="str">
        <f>_xlfn.XLOOKUP(A180,'Order Page'!T$29:T$471,'Order Page'!U$29:U$471,"")</f>
        <v/>
      </c>
      <c r="D180" t="str">
        <f>_xlfn.XLOOKUP(A180,'Order Page'!T$29:T$471,'Order Page'!C$29:C$471,"")</f>
        <v/>
      </c>
      <c r="E180" t="str">
        <f>_xlfn.XLOOKUP(A180,'Order Page'!T$29:T$471,'Order Page'!Q$29:Q$471,"")</f>
        <v/>
      </c>
      <c r="F180" t="str">
        <f>_xlfn.XLOOKUP(A180,'Order Page'!T$29:T$471,'Order Page'!P$29:P$471,"")</f>
        <v/>
      </c>
      <c r="G180" t="str">
        <f>_xlfn.XLOOKUP(A180,'Order Page'!T$29:T$471,'Order Page'!O$29:O$471,"")</f>
        <v/>
      </c>
      <c r="H180" t="str">
        <f>_xlfn.XLOOKUP(A180,'Order Page'!T$29:T$471,'Order Page'!R$29:R$471,"")</f>
        <v/>
      </c>
      <c r="I180" t="str">
        <f>IFERROR(RANK(F180,F$14:F$213,1)+COUNTIF(F$14:F180,F180)-1,"")</f>
        <v/>
      </c>
      <c r="K180" t="str">
        <f t="shared" si="50"/>
        <v/>
      </c>
      <c r="L180" t="str">
        <f t="shared" si="41"/>
        <v/>
      </c>
      <c r="M180" t="str">
        <f t="shared" si="42"/>
        <v/>
      </c>
      <c r="N180" t="str">
        <f t="shared" si="43"/>
        <v/>
      </c>
      <c r="O180" t="str">
        <f t="shared" si="44"/>
        <v/>
      </c>
      <c r="P180" t="str">
        <f t="shared" si="45"/>
        <v/>
      </c>
      <c r="Q180" t="str">
        <f t="shared" si="46"/>
        <v/>
      </c>
      <c r="R180" t="str">
        <f t="shared" si="47"/>
        <v/>
      </c>
      <c r="T180" t="str" cm="1">
        <f t="array" ref="T180">VLOOKUP(ROW(167:167),K$14:L$163,2)</f>
        <v/>
      </c>
      <c r="U180" t="str" cm="1">
        <f t="array" ref="U180">VLOOKUP(ROW(167:167),K$14:N$163,4)</f>
        <v/>
      </c>
      <c r="V180" t="str" cm="1">
        <f t="array" ref="V180">VLOOKUP(ROW(167:167),K$14:O$163,5)</f>
        <v/>
      </c>
      <c r="W180" t="str" cm="1">
        <f t="array" ref="W180">VLOOKUP(ROW(167:167),K$14:P$163,6)</f>
        <v/>
      </c>
      <c r="X180" t="str" cm="1">
        <f t="array" ref="X180">VLOOKUP(ROW(167:167),K$14:Q$163,7)</f>
        <v/>
      </c>
      <c r="Y180" t="str" cm="1">
        <f t="array" ref="Y180">VLOOKUP(ROW(167:167),K$14:R$163,8)</f>
        <v/>
      </c>
      <c r="AA180">
        <f t="shared" si="51"/>
        <v>0</v>
      </c>
      <c r="AB180">
        <f t="shared" si="48"/>
        <v>0</v>
      </c>
      <c r="AC180">
        <f t="shared" si="49"/>
        <v>0</v>
      </c>
      <c r="AD180">
        <f t="shared" si="40"/>
        <v>0</v>
      </c>
    </row>
    <row r="181" spans="1:30">
      <c r="A181">
        <v>168</v>
      </c>
      <c r="B181" t="str">
        <f>_xlfn.XLOOKUP(A181,'Order Page'!T$29:T$471,'Order Page'!D$29:D$471,"")</f>
        <v/>
      </c>
      <c r="C181" t="str">
        <f>_xlfn.XLOOKUP(A181,'Order Page'!T$29:T$471,'Order Page'!U$29:U$471,"")</f>
        <v/>
      </c>
      <c r="D181" t="str">
        <f>_xlfn.XLOOKUP(A181,'Order Page'!T$29:T$471,'Order Page'!C$29:C$471,"")</f>
        <v/>
      </c>
      <c r="E181" t="str">
        <f>_xlfn.XLOOKUP(A181,'Order Page'!T$29:T$471,'Order Page'!Q$29:Q$471,"")</f>
        <v/>
      </c>
      <c r="F181" t="str">
        <f>_xlfn.XLOOKUP(A181,'Order Page'!T$29:T$471,'Order Page'!P$29:P$471,"")</f>
        <v/>
      </c>
      <c r="G181" t="str">
        <f>_xlfn.XLOOKUP(A181,'Order Page'!T$29:T$471,'Order Page'!O$29:O$471,"")</f>
        <v/>
      </c>
      <c r="H181" t="str">
        <f>_xlfn.XLOOKUP(A181,'Order Page'!T$29:T$471,'Order Page'!R$29:R$471,"")</f>
        <v/>
      </c>
      <c r="I181" t="str">
        <f>IFERROR(RANK(F181,F$14:F$213,1)+COUNTIF(F$14:F181,F181)-1,"")</f>
        <v/>
      </c>
      <c r="K181" t="str">
        <f t="shared" si="50"/>
        <v/>
      </c>
      <c r="L181" t="str">
        <f t="shared" si="41"/>
        <v/>
      </c>
      <c r="M181" t="str">
        <f t="shared" si="42"/>
        <v/>
      </c>
      <c r="N181" t="str">
        <f t="shared" si="43"/>
        <v/>
      </c>
      <c r="O181" t="str">
        <f t="shared" si="44"/>
        <v/>
      </c>
      <c r="P181" t="str">
        <f t="shared" si="45"/>
        <v/>
      </c>
      <c r="Q181" t="str">
        <f t="shared" si="46"/>
        <v/>
      </c>
      <c r="R181" t="str">
        <f t="shared" si="47"/>
        <v/>
      </c>
      <c r="T181" t="str" cm="1">
        <f t="array" ref="T181">VLOOKUP(ROW(168:168),K$14:L$163,2)</f>
        <v/>
      </c>
      <c r="U181" t="str" cm="1">
        <f t="array" ref="U181">VLOOKUP(ROW(168:168),K$14:N$163,4)</f>
        <v/>
      </c>
      <c r="V181" t="str" cm="1">
        <f t="array" ref="V181">VLOOKUP(ROW(168:168),K$14:O$163,5)</f>
        <v/>
      </c>
      <c r="W181" t="str" cm="1">
        <f t="array" ref="W181">VLOOKUP(ROW(168:168),K$14:P$163,6)</f>
        <v/>
      </c>
      <c r="X181" t="str" cm="1">
        <f t="array" ref="X181">VLOOKUP(ROW(168:168),K$14:Q$163,7)</f>
        <v/>
      </c>
      <c r="Y181" t="str" cm="1">
        <f t="array" ref="Y181">VLOOKUP(ROW(168:168),K$14:R$163,8)</f>
        <v/>
      </c>
      <c r="AA181">
        <f t="shared" si="51"/>
        <v>0</v>
      </c>
      <c r="AB181">
        <f t="shared" si="48"/>
        <v>0</v>
      </c>
      <c r="AC181">
        <f t="shared" si="49"/>
        <v>0</v>
      </c>
      <c r="AD181">
        <f t="shared" si="40"/>
        <v>0</v>
      </c>
    </row>
    <row r="182" spans="1:30">
      <c r="A182">
        <v>169</v>
      </c>
      <c r="B182" t="str">
        <f>_xlfn.XLOOKUP(A182,'Order Page'!T$29:T$471,'Order Page'!D$29:D$471,"")</f>
        <v/>
      </c>
      <c r="C182" t="str">
        <f>_xlfn.XLOOKUP(A182,'Order Page'!T$29:T$471,'Order Page'!U$29:U$471,"")</f>
        <v/>
      </c>
      <c r="D182" t="str">
        <f>_xlfn.XLOOKUP(A182,'Order Page'!T$29:T$471,'Order Page'!C$29:C$471,"")</f>
        <v/>
      </c>
      <c r="E182" t="str">
        <f>_xlfn.XLOOKUP(A182,'Order Page'!T$29:T$471,'Order Page'!Q$29:Q$471,"")</f>
        <v/>
      </c>
      <c r="F182" t="str">
        <f>_xlfn.XLOOKUP(A182,'Order Page'!T$29:T$471,'Order Page'!P$29:P$471,"")</f>
        <v/>
      </c>
      <c r="G182" t="str">
        <f>_xlfn.XLOOKUP(A182,'Order Page'!T$29:T$471,'Order Page'!O$29:O$471,"")</f>
        <v/>
      </c>
      <c r="H182" t="str">
        <f>_xlfn.XLOOKUP(A182,'Order Page'!T$29:T$471,'Order Page'!R$29:R$471,"")</f>
        <v/>
      </c>
      <c r="I182" t="str">
        <f>IFERROR(RANK(F182,F$14:F$213,1)+COUNTIF(F$14:F182,F182)-1,"")</f>
        <v/>
      </c>
      <c r="K182" t="str">
        <f t="shared" si="50"/>
        <v/>
      </c>
      <c r="L182" t="str">
        <f t="shared" si="41"/>
        <v/>
      </c>
      <c r="M182" t="str">
        <f t="shared" si="42"/>
        <v/>
      </c>
      <c r="N182" t="str">
        <f t="shared" si="43"/>
        <v/>
      </c>
      <c r="O182" t="str">
        <f t="shared" si="44"/>
        <v/>
      </c>
      <c r="P182" t="str">
        <f t="shared" si="45"/>
        <v/>
      </c>
      <c r="Q182" t="str">
        <f t="shared" si="46"/>
        <v/>
      </c>
      <c r="R182" t="str">
        <f t="shared" si="47"/>
        <v/>
      </c>
      <c r="T182" t="str" cm="1">
        <f t="array" ref="T182">VLOOKUP(ROW(169:169),K$14:L$163,2)</f>
        <v/>
      </c>
      <c r="U182" t="str" cm="1">
        <f t="array" ref="U182">VLOOKUP(ROW(169:169),K$14:N$163,4)</f>
        <v/>
      </c>
      <c r="V182" t="str" cm="1">
        <f t="array" ref="V182">VLOOKUP(ROW(169:169),K$14:O$163,5)</f>
        <v/>
      </c>
      <c r="W182" t="str" cm="1">
        <f t="array" ref="W182">VLOOKUP(ROW(169:169),K$14:P$163,6)</f>
        <v/>
      </c>
      <c r="X182" t="str" cm="1">
        <f t="array" ref="X182">VLOOKUP(ROW(169:169),K$14:Q$163,7)</f>
        <v/>
      </c>
      <c r="Y182" t="str" cm="1">
        <f t="array" ref="Y182">VLOOKUP(ROW(169:169),K$14:R$163,8)</f>
        <v/>
      </c>
      <c r="AA182">
        <f t="shared" si="51"/>
        <v>0</v>
      </c>
      <c r="AB182">
        <f t="shared" si="48"/>
        <v>0</v>
      </c>
      <c r="AC182">
        <f t="shared" si="49"/>
        <v>0</v>
      </c>
      <c r="AD182">
        <f t="shared" si="40"/>
        <v>0</v>
      </c>
    </row>
    <row r="183" spans="1:30">
      <c r="A183">
        <v>170</v>
      </c>
      <c r="B183" t="str">
        <f>_xlfn.XLOOKUP(A183,'Order Page'!T$29:T$471,'Order Page'!D$29:D$471,"")</f>
        <v/>
      </c>
      <c r="C183" t="str">
        <f>_xlfn.XLOOKUP(A183,'Order Page'!T$29:T$471,'Order Page'!U$29:U$471,"")</f>
        <v/>
      </c>
      <c r="D183" t="str">
        <f>_xlfn.XLOOKUP(A183,'Order Page'!T$29:T$471,'Order Page'!C$29:C$471,"")</f>
        <v/>
      </c>
      <c r="E183" t="str">
        <f>_xlfn.XLOOKUP(A183,'Order Page'!T$29:T$471,'Order Page'!Q$29:Q$471,"")</f>
        <v/>
      </c>
      <c r="F183" t="str">
        <f>_xlfn.XLOOKUP(A183,'Order Page'!T$29:T$471,'Order Page'!P$29:P$471,"")</f>
        <v/>
      </c>
      <c r="G183" t="str">
        <f>_xlfn.XLOOKUP(A183,'Order Page'!T$29:T$471,'Order Page'!O$29:O$471,"")</f>
        <v/>
      </c>
      <c r="H183" t="str">
        <f>_xlfn.XLOOKUP(A183,'Order Page'!T$29:T$471,'Order Page'!R$29:R$471,"")</f>
        <v/>
      </c>
      <c r="I183" t="str">
        <f>IFERROR(RANK(F183,F$14:F$213,1)+COUNTIF(F$14:F183,F183)-1,"")</f>
        <v/>
      </c>
      <c r="K183" t="str">
        <f t="shared" si="50"/>
        <v/>
      </c>
      <c r="L183" t="str">
        <f t="shared" si="41"/>
        <v/>
      </c>
      <c r="M183" t="str">
        <f t="shared" si="42"/>
        <v/>
      </c>
      <c r="N183" t="str">
        <f t="shared" si="43"/>
        <v/>
      </c>
      <c r="O183" t="str">
        <f t="shared" si="44"/>
        <v/>
      </c>
      <c r="P183" t="str">
        <f t="shared" si="45"/>
        <v/>
      </c>
      <c r="Q183" t="str">
        <f t="shared" si="46"/>
        <v/>
      </c>
      <c r="R183" t="str">
        <f t="shared" si="47"/>
        <v/>
      </c>
      <c r="T183" t="str" cm="1">
        <f t="array" ref="T183">VLOOKUP(ROW(170:170),K$14:L$163,2)</f>
        <v/>
      </c>
      <c r="U183" t="str" cm="1">
        <f t="array" ref="U183">VLOOKUP(ROW(170:170),K$14:N$163,4)</f>
        <v/>
      </c>
      <c r="V183" t="str" cm="1">
        <f t="array" ref="V183">VLOOKUP(ROW(170:170),K$14:O$163,5)</f>
        <v/>
      </c>
      <c r="W183" t="str" cm="1">
        <f t="array" ref="W183">VLOOKUP(ROW(170:170),K$14:P$163,6)</f>
        <v/>
      </c>
      <c r="X183" t="str" cm="1">
        <f t="array" ref="X183">VLOOKUP(ROW(170:170),K$14:Q$163,7)</f>
        <v/>
      </c>
      <c r="Y183" t="str" cm="1">
        <f t="array" ref="Y183">VLOOKUP(ROW(170:170),K$14:R$163,8)</f>
        <v/>
      </c>
      <c r="AA183">
        <f t="shared" si="51"/>
        <v>0</v>
      </c>
      <c r="AB183">
        <f t="shared" si="48"/>
        <v>0</v>
      </c>
      <c r="AC183">
        <f t="shared" si="49"/>
        <v>0</v>
      </c>
      <c r="AD183">
        <f t="shared" si="40"/>
        <v>0</v>
      </c>
    </row>
    <row r="184" spans="1:30">
      <c r="A184">
        <v>171</v>
      </c>
      <c r="B184" t="str">
        <f>_xlfn.XLOOKUP(A184,'Order Page'!T$29:T$471,'Order Page'!D$29:D$471,"")</f>
        <v/>
      </c>
      <c r="C184" t="str">
        <f>_xlfn.XLOOKUP(A184,'Order Page'!T$29:T$471,'Order Page'!U$29:U$471,"")</f>
        <v/>
      </c>
      <c r="D184" t="str">
        <f>_xlfn.XLOOKUP(A184,'Order Page'!T$29:T$471,'Order Page'!C$29:C$471,"")</f>
        <v/>
      </c>
      <c r="E184" t="str">
        <f>_xlfn.XLOOKUP(A184,'Order Page'!T$29:T$471,'Order Page'!Q$29:Q$471,"")</f>
        <v/>
      </c>
      <c r="F184" t="str">
        <f>_xlfn.XLOOKUP(A184,'Order Page'!T$29:T$471,'Order Page'!P$29:P$471,"")</f>
        <v/>
      </c>
      <c r="G184" t="str">
        <f>_xlfn.XLOOKUP(A184,'Order Page'!T$29:T$471,'Order Page'!O$29:O$471,"")</f>
        <v/>
      </c>
      <c r="H184" t="str">
        <f>_xlfn.XLOOKUP(A184,'Order Page'!T$29:T$471,'Order Page'!R$29:R$471,"")</f>
        <v/>
      </c>
      <c r="I184" t="str">
        <f>IFERROR(RANK(F184,F$14:F$213,1)+COUNTIF(F$14:F184,F184)-1,"")</f>
        <v/>
      </c>
      <c r="K184" t="str">
        <f t="shared" si="50"/>
        <v/>
      </c>
      <c r="L184" t="str">
        <f t="shared" si="41"/>
        <v/>
      </c>
      <c r="M184" t="str">
        <f t="shared" si="42"/>
        <v/>
      </c>
      <c r="N184" t="str">
        <f t="shared" si="43"/>
        <v/>
      </c>
      <c r="O184" t="str">
        <f t="shared" si="44"/>
        <v/>
      </c>
      <c r="P184" t="str">
        <f t="shared" si="45"/>
        <v/>
      </c>
      <c r="Q184" t="str">
        <f t="shared" si="46"/>
        <v/>
      </c>
      <c r="R184" t="str">
        <f t="shared" si="47"/>
        <v/>
      </c>
      <c r="T184" t="str" cm="1">
        <f t="array" ref="T184">VLOOKUP(ROW(171:171),K$14:L$163,2)</f>
        <v/>
      </c>
      <c r="U184" t="str" cm="1">
        <f t="array" ref="U184">VLOOKUP(ROW(171:171),K$14:N$163,4)</f>
        <v/>
      </c>
      <c r="V184" t="str" cm="1">
        <f t="array" ref="V184">VLOOKUP(ROW(171:171),K$14:O$163,5)</f>
        <v/>
      </c>
      <c r="W184" t="str" cm="1">
        <f t="array" ref="W184">VLOOKUP(ROW(171:171),K$14:P$163,6)</f>
        <v/>
      </c>
      <c r="X184" t="str" cm="1">
        <f t="array" ref="X184">VLOOKUP(ROW(171:171),K$14:Q$163,7)</f>
        <v/>
      </c>
      <c r="Y184" t="str" cm="1">
        <f t="array" ref="Y184">VLOOKUP(ROW(171:171),K$14:R$163,8)</f>
        <v/>
      </c>
      <c r="AA184">
        <f t="shared" si="51"/>
        <v>0</v>
      </c>
      <c r="AB184">
        <f t="shared" si="48"/>
        <v>0</v>
      </c>
      <c r="AC184">
        <f t="shared" si="49"/>
        <v>0</v>
      </c>
      <c r="AD184">
        <f t="shared" si="40"/>
        <v>0</v>
      </c>
    </row>
    <row r="185" spans="1:30">
      <c r="A185">
        <v>172</v>
      </c>
      <c r="B185" t="str">
        <f>_xlfn.XLOOKUP(A185,'Order Page'!T$29:T$471,'Order Page'!D$29:D$471,"")</f>
        <v/>
      </c>
      <c r="C185" t="str">
        <f>_xlfn.XLOOKUP(A185,'Order Page'!T$29:T$471,'Order Page'!U$29:U$471,"")</f>
        <v/>
      </c>
      <c r="D185" t="str">
        <f>_xlfn.XLOOKUP(A185,'Order Page'!T$29:T$471,'Order Page'!C$29:C$471,"")</f>
        <v/>
      </c>
      <c r="E185" t="str">
        <f>_xlfn.XLOOKUP(A185,'Order Page'!T$29:T$471,'Order Page'!Q$29:Q$471,"")</f>
        <v/>
      </c>
      <c r="F185" t="str">
        <f>_xlfn.XLOOKUP(A185,'Order Page'!T$29:T$471,'Order Page'!P$29:P$471,"")</f>
        <v/>
      </c>
      <c r="G185" t="str">
        <f>_xlfn.XLOOKUP(A185,'Order Page'!T$29:T$471,'Order Page'!O$29:O$471,"")</f>
        <v/>
      </c>
      <c r="H185" t="str">
        <f>_xlfn.XLOOKUP(A185,'Order Page'!T$29:T$471,'Order Page'!R$29:R$471,"")</f>
        <v/>
      </c>
      <c r="I185" t="str">
        <f>IFERROR(RANK(F185,F$14:F$213,1)+COUNTIF(F$14:F185,F185)-1,"")</f>
        <v/>
      </c>
      <c r="K185" t="str">
        <f t="shared" si="50"/>
        <v/>
      </c>
      <c r="L185" t="str">
        <f t="shared" si="41"/>
        <v/>
      </c>
      <c r="M185" t="str">
        <f t="shared" si="42"/>
        <v/>
      </c>
      <c r="N185" t="str">
        <f t="shared" si="43"/>
        <v/>
      </c>
      <c r="O185" t="str">
        <f t="shared" si="44"/>
        <v/>
      </c>
      <c r="P185" t="str">
        <f t="shared" si="45"/>
        <v/>
      </c>
      <c r="Q185" t="str">
        <f t="shared" si="46"/>
        <v/>
      </c>
      <c r="R185" t="str">
        <f t="shared" si="47"/>
        <v/>
      </c>
      <c r="T185" t="str" cm="1">
        <f t="array" ref="T185">VLOOKUP(ROW(172:172),K$14:L$163,2)</f>
        <v/>
      </c>
      <c r="U185" t="str" cm="1">
        <f t="array" ref="U185">VLOOKUP(ROW(172:172),K$14:N$163,4)</f>
        <v/>
      </c>
      <c r="V185" t="str" cm="1">
        <f t="array" ref="V185">VLOOKUP(ROW(172:172),K$14:O$163,5)</f>
        <v/>
      </c>
      <c r="W185" t="str" cm="1">
        <f t="array" ref="W185">VLOOKUP(ROW(172:172),K$14:P$163,6)</f>
        <v/>
      </c>
      <c r="X185" t="str" cm="1">
        <f t="array" ref="X185">VLOOKUP(ROW(172:172),K$14:Q$163,7)</f>
        <v/>
      </c>
      <c r="Y185" t="str" cm="1">
        <f t="array" ref="Y185">VLOOKUP(ROW(172:172),K$14:R$163,8)</f>
        <v/>
      </c>
      <c r="AA185">
        <f t="shared" si="51"/>
        <v>0</v>
      </c>
      <c r="AB185">
        <f t="shared" si="48"/>
        <v>0</v>
      </c>
      <c r="AC185">
        <f t="shared" si="49"/>
        <v>0</v>
      </c>
      <c r="AD185">
        <f t="shared" si="40"/>
        <v>0</v>
      </c>
    </row>
    <row r="186" spans="1:30">
      <c r="A186">
        <v>173</v>
      </c>
      <c r="B186" t="str">
        <f>_xlfn.XLOOKUP(A186,'Order Page'!T$29:T$471,'Order Page'!D$29:D$471,"")</f>
        <v/>
      </c>
      <c r="C186" t="str">
        <f>_xlfn.XLOOKUP(A186,'Order Page'!T$29:T$471,'Order Page'!U$29:U$471,"")</f>
        <v/>
      </c>
      <c r="D186" t="str">
        <f>_xlfn.XLOOKUP(A186,'Order Page'!T$29:T$471,'Order Page'!C$29:C$471,"")</f>
        <v/>
      </c>
      <c r="E186" t="str">
        <f>_xlfn.XLOOKUP(A186,'Order Page'!T$29:T$471,'Order Page'!Q$29:Q$471,"")</f>
        <v/>
      </c>
      <c r="F186" t="str">
        <f>_xlfn.XLOOKUP(A186,'Order Page'!T$29:T$471,'Order Page'!P$29:P$471,"")</f>
        <v/>
      </c>
      <c r="G186" t="str">
        <f>_xlfn.XLOOKUP(A186,'Order Page'!T$29:T$471,'Order Page'!O$29:O$471,"")</f>
        <v/>
      </c>
      <c r="H186" t="str">
        <f>_xlfn.XLOOKUP(A186,'Order Page'!T$29:T$471,'Order Page'!R$29:R$471,"")</f>
        <v/>
      </c>
      <c r="I186" t="str">
        <f>IFERROR(RANK(F186,F$14:F$213,1)+COUNTIF(F$14:F186,F186)-1,"")</f>
        <v/>
      </c>
      <c r="K186" t="str">
        <f t="shared" si="50"/>
        <v/>
      </c>
      <c r="L186" t="str">
        <f t="shared" si="41"/>
        <v/>
      </c>
      <c r="M186" t="str">
        <f t="shared" si="42"/>
        <v/>
      </c>
      <c r="N186" t="str">
        <f t="shared" si="43"/>
        <v/>
      </c>
      <c r="O186" t="str">
        <f t="shared" si="44"/>
        <v/>
      </c>
      <c r="P186" t="str">
        <f t="shared" si="45"/>
        <v/>
      </c>
      <c r="Q186" t="str">
        <f t="shared" si="46"/>
        <v/>
      </c>
      <c r="R186" t="str">
        <f t="shared" si="47"/>
        <v/>
      </c>
      <c r="T186" t="str" cm="1">
        <f t="array" ref="T186">VLOOKUP(ROW(173:173),K$14:L$163,2)</f>
        <v/>
      </c>
      <c r="U186" t="str" cm="1">
        <f t="array" ref="U186">VLOOKUP(ROW(173:173),K$14:N$163,4)</f>
        <v/>
      </c>
      <c r="V186" t="str" cm="1">
        <f t="array" ref="V186">VLOOKUP(ROW(173:173),K$14:O$163,5)</f>
        <v/>
      </c>
      <c r="W186" t="str" cm="1">
        <f t="array" ref="W186">VLOOKUP(ROW(173:173),K$14:P$163,6)</f>
        <v/>
      </c>
      <c r="X186" t="str" cm="1">
        <f t="array" ref="X186">VLOOKUP(ROW(173:173),K$14:Q$163,7)</f>
        <v/>
      </c>
      <c r="Y186" t="str" cm="1">
        <f t="array" ref="Y186">VLOOKUP(ROW(173:173),K$14:R$163,8)</f>
        <v/>
      </c>
      <c r="AA186">
        <f t="shared" si="51"/>
        <v>0</v>
      </c>
      <c r="AB186">
        <f t="shared" si="48"/>
        <v>0</v>
      </c>
      <c r="AC186">
        <f t="shared" si="49"/>
        <v>0</v>
      </c>
      <c r="AD186">
        <f t="shared" si="40"/>
        <v>0</v>
      </c>
    </row>
    <row r="187" spans="1:30">
      <c r="A187">
        <v>174</v>
      </c>
      <c r="B187" t="str">
        <f>_xlfn.XLOOKUP(A187,'Order Page'!T$29:T$471,'Order Page'!D$29:D$471,"")</f>
        <v/>
      </c>
      <c r="C187" t="str">
        <f>_xlfn.XLOOKUP(A187,'Order Page'!T$29:T$471,'Order Page'!U$29:U$471,"")</f>
        <v/>
      </c>
      <c r="D187" t="str">
        <f>_xlfn.XLOOKUP(A187,'Order Page'!T$29:T$471,'Order Page'!C$29:C$471,"")</f>
        <v/>
      </c>
      <c r="E187" t="str">
        <f>_xlfn.XLOOKUP(A187,'Order Page'!T$29:T$471,'Order Page'!Q$29:Q$471,"")</f>
        <v/>
      </c>
      <c r="F187" t="str">
        <f>_xlfn.XLOOKUP(A187,'Order Page'!T$29:T$471,'Order Page'!P$29:P$471,"")</f>
        <v/>
      </c>
      <c r="G187" t="str">
        <f>_xlfn.XLOOKUP(A187,'Order Page'!T$29:T$471,'Order Page'!O$29:O$471,"")</f>
        <v/>
      </c>
      <c r="H187" t="str">
        <f>_xlfn.XLOOKUP(A187,'Order Page'!T$29:T$471,'Order Page'!R$29:R$471,"")</f>
        <v/>
      </c>
      <c r="I187" t="str">
        <f>IFERROR(RANK(F187,F$14:F$213,1)+COUNTIF(F$14:F187,F187)-1,"")</f>
        <v/>
      </c>
      <c r="K187" t="str">
        <f t="shared" si="50"/>
        <v/>
      </c>
      <c r="L187" t="str">
        <f t="shared" si="41"/>
        <v/>
      </c>
      <c r="M187" t="str">
        <f t="shared" si="42"/>
        <v/>
      </c>
      <c r="N187" t="str">
        <f t="shared" si="43"/>
        <v/>
      </c>
      <c r="O187" t="str">
        <f t="shared" si="44"/>
        <v/>
      </c>
      <c r="P187" t="str">
        <f t="shared" si="45"/>
        <v/>
      </c>
      <c r="Q187" t="str">
        <f t="shared" si="46"/>
        <v/>
      </c>
      <c r="R187" t="str">
        <f t="shared" si="47"/>
        <v/>
      </c>
      <c r="T187" t="str" cm="1">
        <f t="array" ref="T187">VLOOKUP(ROW(174:174),K$14:L$163,2)</f>
        <v/>
      </c>
      <c r="U187" t="str" cm="1">
        <f t="array" ref="U187">VLOOKUP(ROW(174:174),K$14:N$163,4)</f>
        <v/>
      </c>
      <c r="V187" t="str" cm="1">
        <f t="array" ref="V187">VLOOKUP(ROW(174:174),K$14:O$163,5)</f>
        <v/>
      </c>
      <c r="W187" t="str" cm="1">
        <f t="array" ref="W187">VLOOKUP(ROW(174:174),K$14:P$163,6)</f>
        <v/>
      </c>
      <c r="X187" t="str" cm="1">
        <f t="array" ref="X187">VLOOKUP(ROW(174:174),K$14:Q$163,7)</f>
        <v/>
      </c>
      <c r="Y187" t="str" cm="1">
        <f t="array" ref="Y187">VLOOKUP(ROW(174:174),K$14:R$163,8)</f>
        <v/>
      </c>
      <c r="AA187">
        <f t="shared" si="51"/>
        <v>0</v>
      </c>
      <c r="AB187">
        <f t="shared" si="48"/>
        <v>0</v>
      </c>
      <c r="AC187">
        <f t="shared" si="49"/>
        <v>0</v>
      </c>
      <c r="AD187">
        <f t="shared" si="40"/>
        <v>0</v>
      </c>
    </row>
    <row r="188" spans="1:30">
      <c r="A188">
        <v>175</v>
      </c>
      <c r="B188" t="str">
        <f>_xlfn.XLOOKUP(A188,'Order Page'!T$29:T$471,'Order Page'!D$29:D$471,"")</f>
        <v/>
      </c>
      <c r="C188" t="str">
        <f>_xlfn.XLOOKUP(A188,'Order Page'!T$29:T$471,'Order Page'!U$29:U$471,"")</f>
        <v/>
      </c>
      <c r="D188" t="str">
        <f>_xlfn.XLOOKUP(A188,'Order Page'!T$29:T$471,'Order Page'!C$29:C$471,"")</f>
        <v/>
      </c>
      <c r="E188" t="str">
        <f>_xlfn.XLOOKUP(A188,'Order Page'!T$29:T$471,'Order Page'!Q$29:Q$471,"")</f>
        <v/>
      </c>
      <c r="F188" t="str">
        <f>_xlfn.XLOOKUP(A188,'Order Page'!T$29:T$471,'Order Page'!P$29:P$471,"")</f>
        <v/>
      </c>
      <c r="G188" t="str">
        <f>_xlfn.XLOOKUP(A188,'Order Page'!T$29:T$471,'Order Page'!O$29:O$471,"")</f>
        <v/>
      </c>
      <c r="H188" t="str">
        <f>_xlfn.XLOOKUP(A188,'Order Page'!T$29:T$471,'Order Page'!R$29:R$471,"")</f>
        <v/>
      </c>
      <c r="I188" t="str">
        <f>IFERROR(RANK(F188,F$14:F$213,1)+COUNTIF(F$14:F188,F188)-1,"")</f>
        <v/>
      </c>
      <c r="K188" t="str">
        <f t="shared" si="50"/>
        <v/>
      </c>
      <c r="L188" t="str">
        <f t="shared" si="41"/>
        <v/>
      </c>
      <c r="M188" t="str">
        <f t="shared" si="42"/>
        <v/>
      </c>
      <c r="N188" t="str">
        <f t="shared" si="43"/>
        <v/>
      </c>
      <c r="O188" t="str">
        <f t="shared" si="44"/>
        <v/>
      </c>
      <c r="P188" t="str">
        <f t="shared" si="45"/>
        <v/>
      </c>
      <c r="Q188" t="str">
        <f t="shared" si="46"/>
        <v/>
      </c>
      <c r="R188" t="str">
        <f t="shared" si="47"/>
        <v/>
      </c>
      <c r="T188" t="str" cm="1">
        <f t="array" ref="T188">VLOOKUP(ROW(175:175),K$14:L$163,2)</f>
        <v/>
      </c>
      <c r="U188" t="str" cm="1">
        <f t="array" ref="U188">VLOOKUP(ROW(175:175),K$14:N$163,4)</f>
        <v/>
      </c>
      <c r="V188" t="str" cm="1">
        <f t="array" ref="V188">VLOOKUP(ROW(175:175),K$14:O$163,5)</f>
        <v/>
      </c>
      <c r="W188" t="str" cm="1">
        <f t="array" ref="W188">VLOOKUP(ROW(175:175),K$14:P$163,6)</f>
        <v/>
      </c>
      <c r="X188" t="str" cm="1">
        <f t="array" ref="X188">VLOOKUP(ROW(175:175),K$14:Q$163,7)</f>
        <v/>
      </c>
      <c r="Y188" t="str" cm="1">
        <f t="array" ref="Y188">VLOOKUP(ROW(175:175),K$14:R$163,8)</f>
        <v/>
      </c>
      <c r="AA188">
        <f t="shared" si="51"/>
        <v>0</v>
      </c>
      <c r="AB188">
        <f t="shared" si="48"/>
        <v>0</v>
      </c>
      <c r="AC188">
        <f t="shared" si="49"/>
        <v>0</v>
      </c>
      <c r="AD188">
        <f t="shared" si="40"/>
        <v>0</v>
      </c>
    </row>
    <row r="189" spans="1:30">
      <c r="A189">
        <v>176</v>
      </c>
      <c r="B189" t="str">
        <f>_xlfn.XLOOKUP(A189,'Order Page'!T$29:T$471,'Order Page'!D$29:D$471,"")</f>
        <v/>
      </c>
      <c r="C189" t="str">
        <f>_xlfn.XLOOKUP(A189,'Order Page'!T$29:T$471,'Order Page'!U$29:U$471,"")</f>
        <v/>
      </c>
      <c r="D189" t="str">
        <f>_xlfn.XLOOKUP(A189,'Order Page'!T$29:T$471,'Order Page'!C$29:C$471,"")</f>
        <v/>
      </c>
      <c r="E189" t="str">
        <f>_xlfn.XLOOKUP(A189,'Order Page'!T$29:T$471,'Order Page'!Q$29:Q$471,"")</f>
        <v/>
      </c>
      <c r="F189" t="str">
        <f>_xlfn.XLOOKUP(A189,'Order Page'!T$29:T$471,'Order Page'!P$29:P$471,"")</f>
        <v/>
      </c>
      <c r="G189" t="str">
        <f>_xlfn.XLOOKUP(A189,'Order Page'!T$29:T$471,'Order Page'!O$29:O$471,"")</f>
        <v/>
      </c>
      <c r="H189" t="str">
        <f>_xlfn.XLOOKUP(A189,'Order Page'!T$29:T$471,'Order Page'!R$29:R$471,"")</f>
        <v/>
      </c>
      <c r="I189" t="str">
        <f>IFERROR(RANK(F189,F$14:F$213,1)+COUNTIF(F$14:F189,F189)-1,"")</f>
        <v/>
      </c>
      <c r="K189" t="str">
        <f t="shared" si="50"/>
        <v/>
      </c>
      <c r="L189" t="str">
        <f t="shared" si="41"/>
        <v/>
      </c>
      <c r="M189" t="str">
        <f t="shared" si="42"/>
        <v/>
      </c>
      <c r="N189" t="str">
        <f t="shared" si="43"/>
        <v/>
      </c>
      <c r="O189" t="str">
        <f t="shared" si="44"/>
        <v/>
      </c>
      <c r="P189" t="str">
        <f t="shared" si="45"/>
        <v/>
      </c>
      <c r="Q189" t="str">
        <f t="shared" si="46"/>
        <v/>
      </c>
      <c r="R189" t="str">
        <f t="shared" si="47"/>
        <v/>
      </c>
      <c r="T189" t="str" cm="1">
        <f t="array" ref="T189">VLOOKUP(ROW(176:176),K$14:L$163,2)</f>
        <v/>
      </c>
      <c r="U189" t="str" cm="1">
        <f t="array" ref="U189">VLOOKUP(ROW(176:176),K$14:N$163,4)</f>
        <v/>
      </c>
      <c r="V189" t="str" cm="1">
        <f t="array" ref="V189">VLOOKUP(ROW(176:176),K$14:O$163,5)</f>
        <v/>
      </c>
      <c r="W189" t="str" cm="1">
        <f t="array" ref="W189">VLOOKUP(ROW(176:176),K$14:P$163,6)</f>
        <v/>
      </c>
      <c r="X189" t="str" cm="1">
        <f t="array" ref="X189">VLOOKUP(ROW(176:176),K$14:Q$163,7)</f>
        <v/>
      </c>
      <c r="Y189" t="str" cm="1">
        <f t="array" ref="Y189">VLOOKUP(ROW(176:176),K$14:R$163,8)</f>
        <v/>
      </c>
      <c r="AA189">
        <f t="shared" si="51"/>
        <v>0</v>
      </c>
      <c r="AB189">
        <f t="shared" si="48"/>
        <v>0</v>
      </c>
      <c r="AC189">
        <f t="shared" si="49"/>
        <v>0</v>
      </c>
      <c r="AD189">
        <f t="shared" si="40"/>
        <v>0</v>
      </c>
    </row>
    <row r="190" spans="1:30">
      <c r="A190">
        <v>177</v>
      </c>
      <c r="B190" t="str">
        <f>_xlfn.XLOOKUP(A190,'Order Page'!T$29:T$471,'Order Page'!D$29:D$471,"")</f>
        <v/>
      </c>
      <c r="C190" t="str">
        <f>_xlfn.XLOOKUP(A190,'Order Page'!T$29:T$471,'Order Page'!U$29:U$471,"")</f>
        <v/>
      </c>
      <c r="D190" t="str">
        <f>_xlfn.XLOOKUP(A190,'Order Page'!T$29:T$471,'Order Page'!C$29:C$471,"")</f>
        <v/>
      </c>
      <c r="E190" t="str">
        <f>_xlfn.XLOOKUP(A190,'Order Page'!T$29:T$471,'Order Page'!Q$29:Q$471,"")</f>
        <v/>
      </c>
      <c r="F190" t="str">
        <f>_xlfn.XLOOKUP(A190,'Order Page'!T$29:T$471,'Order Page'!P$29:P$471,"")</f>
        <v/>
      </c>
      <c r="G190" t="str">
        <f>_xlfn.XLOOKUP(A190,'Order Page'!T$29:T$471,'Order Page'!O$29:O$471,"")</f>
        <v/>
      </c>
      <c r="H190" t="str">
        <f>_xlfn.XLOOKUP(A190,'Order Page'!T$29:T$471,'Order Page'!R$29:R$471,"")</f>
        <v/>
      </c>
      <c r="I190" t="str">
        <f>IFERROR(RANK(F190,F$14:F$213,1)+COUNTIF(F$14:F190,F190)-1,"")</f>
        <v/>
      </c>
      <c r="K190" t="str">
        <f t="shared" si="50"/>
        <v/>
      </c>
      <c r="L190" t="str">
        <f t="shared" si="41"/>
        <v/>
      </c>
      <c r="M190" t="str">
        <f t="shared" si="42"/>
        <v/>
      </c>
      <c r="N190" t="str">
        <f t="shared" si="43"/>
        <v/>
      </c>
      <c r="O190" t="str">
        <f t="shared" si="44"/>
        <v/>
      </c>
      <c r="P190" t="str">
        <f t="shared" si="45"/>
        <v/>
      </c>
      <c r="Q190" t="str">
        <f t="shared" si="46"/>
        <v/>
      </c>
      <c r="R190" t="str">
        <f t="shared" si="47"/>
        <v/>
      </c>
      <c r="T190" t="str" cm="1">
        <f t="array" ref="T190">VLOOKUP(ROW(177:177),K$14:L$163,2)</f>
        <v/>
      </c>
      <c r="U190" t="str" cm="1">
        <f t="array" ref="U190">VLOOKUP(ROW(177:177),K$14:N$163,4)</f>
        <v/>
      </c>
      <c r="V190" t="str" cm="1">
        <f t="array" ref="V190">VLOOKUP(ROW(177:177),K$14:O$163,5)</f>
        <v/>
      </c>
      <c r="W190" t="str" cm="1">
        <f t="array" ref="W190">VLOOKUP(ROW(177:177),K$14:P$163,6)</f>
        <v/>
      </c>
      <c r="X190" t="str" cm="1">
        <f t="array" ref="X190">VLOOKUP(ROW(177:177),K$14:Q$163,7)</f>
        <v/>
      </c>
      <c r="Y190" t="str" cm="1">
        <f t="array" ref="Y190">VLOOKUP(ROW(177:177),K$14:R$163,8)</f>
        <v/>
      </c>
      <c r="AA190">
        <f t="shared" si="51"/>
        <v>0</v>
      </c>
      <c r="AB190">
        <f t="shared" si="48"/>
        <v>0</v>
      </c>
      <c r="AC190">
        <f t="shared" si="49"/>
        <v>0</v>
      </c>
      <c r="AD190">
        <f t="shared" si="40"/>
        <v>0</v>
      </c>
    </row>
    <row r="191" spans="1:30">
      <c r="A191">
        <v>178</v>
      </c>
      <c r="B191" t="str">
        <f>_xlfn.XLOOKUP(A191,'Order Page'!T$29:T$471,'Order Page'!D$29:D$471,"")</f>
        <v/>
      </c>
      <c r="C191" t="str">
        <f>_xlfn.XLOOKUP(A191,'Order Page'!T$29:T$471,'Order Page'!U$29:U$471,"")</f>
        <v/>
      </c>
      <c r="D191" t="str">
        <f>_xlfn.XLOOKUP(A191,'Order Page'!T$29:T$471,'Order Page'!C$29:C$471,"")</f>
        <v/>
      </c>
      <c r="E191" t="str">
        <f>_xlfn.XLOOKUP(A191,'Order Page'!T$29:T$471,'Order Page'!Q$29:Q$471,"")</f>
        <v/>
      </c>
      <c r="F191" t="str">
        <f>_xlfn.XLOOKUP(A191,'Order Page'!T$29:T$471,'Order Page'!P$29:P$471,"")</f>
        <v/>
      </c>
      <c r="G191" t="str">
        <f>_xlfn.XLOOKUP(A191,'Order Page'!T$29:T$471,'Order Page'!O$29:O$471,"")</f>
        <v/>
      </c>
      <c r="H191" t="str">
        <f>_xlfn.XLOOKUP(A191,'Order Page'!T$29:T$471,'Order Page'!R$29:R$471,"")</f>
        <v/>
      </c>
      <c r="I191" t="str">
        <f>IFERROR(RANK(F191,F$14:F$213,1)+COUNTIF(F$14:F191,F191)-1,"")</f>
        <v/>
      </c>
      <c r="K191" t="str">
        <f t="shared" si="50"/>
        <v/>
      </c>
      <c r="L191" t="str">
        <f t="shared" si="41"/>
        <v/>
      </c>
      <c r="M191" t="str">
        <f t="shared" si="42"/>
        <v/>
      </c>
      <c r="N191" t="str">
        <f t="shared" si="43"/>
        <v/>
      </c>
      <c r="O191" t="str">
        <f t="shared" si="44"/>
        <v/>
      </c>
      <c r="P191" t="str">
        <f t="shared" si="45"/>
        <v/>
      </c>
      <c r="Q191" t="str">
        <f t="shared" si="46"/>
        <v/>
      </c>
      <c r="R191" t="str">
        <f t="shared" si="47"/>
        <v/>
      </c>
      <c r="T191" t="str" cm="1">
        <f t="array" ref="T191">VLOOKUP(ROW(178:178),K$14:L$163,2)</f>
        <v/>
      </c>
      <c r="U191" t="str" cm="1">
        <f t="array" ref="U191">VLOOKUP(ROW(178:178),K$14:N$163,4)</f>
        <v/>
      </c>
      <c r="V191" t="str" cm="1">
        <f t="array" ref="V191">VLOOKUP(ROW(178:178),K$14:O$163,5)</f>
        <v/>
      </c>
      <c r="W191" t="str" cm="1">
        <f t="array" ref="W191">VLOOKUP(ROW(178:178),K$14:P$163,6)</f>
        <v/>
      </c>
      <c r="X191" t="str" cm="1">
        <f t="array" ref="X191">VLOOKUP(ROW(178:178),K$14:Q$163,7)</f>
        <v/>
      </c>
      <c r="Y191" t="str" cm="1">
        <f t="array" ref="Y191">VLOOKUP(ROW(178:178),K$14:R$163,8)</f>
        <v/>
      </c>
      <c r="AA191">
        <f t="shared" si="51"/>
        <v>0</v>
      </c>
      <c r="AB191">
        <f t="shared" si="48"/>
        <v>0</v>
      </c>
      <c r="AC191">
        <f t="shared" si="49"/>
        <v>0</v>
      </c>
      <c r="AD191">
        <f t="shared" si="40"/>
        <v>0</v>
      </c>
    </row>
    <row r="192" spans="1:30">
      <c r="A192">
        <v>179</v>
      </c>
      <c r="B192" t="str">
        <f>_xlfn.XLOOKUP(A192,'Order Page'!T$29:T$471,'Order Page'!D$29:D$471,"")</f>
        <v/>
      </c>
      <c r="C192" t="str">
        <f>_xlfn.XLOOKUP(A192,'Order Page'!T$29:T$471,'Order Page'!U$29:U$471,"")</f>
        <v/>
      </c>
      <c r="D192" t="str">
        <f>_xlfn.XLOOKUP(A192,'Order Page'!T$29:T$471,'Order Page'!C$29:C$471,"")</f>
        <v/>
      </c>
      <c r="E192" t="str">
        <f>_xlfn.XLOOKUP(A192,'Order Page'!T$29:T$471,'Order Page'!Q$29:Q$471,"")</f>
        <v/>
      </c>
      <c r="F192" t="str">
        <f>_xlfn.XLOOKUP(A192,'Order Page'!T$29:T$471,'Order Page'!P$29:P$471,"")</f>
        <v/>
      </c>
      <c r="G192" t="str">
        <f>_xlfn.XLOOKUP(A192,'Order Page'!T$29:T$471,'Order Page'!O$29:O$471,"")</f>
        <v/>
      </c>
      <c r="H192" t="str">
        <f>_xlfn.XLOOKUP(A192,'Order Page'!T$29:T$471,'Order Page'!R$29:R$471,"")</f>
        <v/>
      </c>
      <c r="I192" t="str">
        <f>IFERROR(RANK(F192,F$14:F$213,1)+COUNTIF(F$14:F192,F192)-1,"")</f>
        <v/>
      </c>
      <c r="K192" t="str">
        <f t="shared" si="50"/>
        <v/>
      </c>
      <c r="L192" t="str">
        <f t="shared" si="41"/>
        <v/>
      </c>
      <c r="M192" t="str">
        <f t="shared" si="42"/>
        <v/>
      </c>
      <c r="N192" t="str">
        <f t="shared" si="43"/>
        <v/>
      </c>
      <c r="O192" t="str">
        <f t="shared" si="44"/>
        <v/>
      </c>
      <c r="P192" t="str">
        <f t="shared" si="45"/>
        <v/>
      </c>
      <c r="Q192" t="str">
        <f t="shared" si="46"/>
        <v/>
      </c>
      <c r="R192" t="str">
        <f t="shared" si="47"/>
        <v/>
      </c>
      <c r="T192" t="str" cm="1">
        <f t="array" ref="T192">VLOOKUP(ROW(179:179),K$14:L$163,2)</f>
        <v/>
      </c>
      <c r="U192" t="str" cm="1">
        <f t="array" ref="U192">VLOOKUP(ROW(179:179),K$14:N$163,4)</f>
        <v/>
      </c>
      <c r="V192" t="str" cm="1">
        <f t="array" ref="V192">VLOOKUP(ROW(179:179),K$14:O$163,5)</f>
        <v/>
      </c>
      <c r="W192" t="str" cm="1">
        <f t="array" ref="W192">VLOOKUP(ROW(179:179),K$14:P$163,6)</f>
        <v/>
      </c>
      <c r="X192" t="str" cm="1">
        <f t="array" ref="X192">VLOOKUP(ROW(179:179),K$14:Q$163,7)</f>
        <v/>
      </c>
      <c r="Y192" t="str" cm="1">
        <f t="array" ref="Y192">VLOOKUP(ROW(179:179),K$14:R$163,8)</f>
        <v/>
      </c>
      <c r="AA192">
        <f t="shared" si="51"/>
        <v>0</v>
      </c>
      <c r="AB192">
        <f t="shared" si="48"/>
        <v>0</v>
      </c>
      <c r="AC192">
        <f t="shared" si="49"/>
        <v>0</v>
      </c>
      <c r="AD192">
        <f t="shared" si="40"/>
        <v>0</v>
      </c>
    </row>
    <row r="193" spans="1:30">
      <c r="A193">
        <v>180</v>
      </c>
      <c r="B193" t="str">
        <f>_xlfn.XLOOKUP(A193,'Order Page'!T$29:T$471,'Order Page'!D$29:D$471,"")</f>
        <v/>
      </c>
      <c r="C193" t="str">
        <f>_xlfn.XLOOKUP(A193,'Order Page'!T$29:T$471,'Order Page'!U$29:U$471,"")</f>
        <v/>
      </c>
      <c r="D193" t="str">
        <f>_xlfn.XLOOKUP(A193,'Order Page'!T$29:T$471,'Order Page'!C$29:C$471,"")</f>
        <v/>
      </c>
      <c r="E193" t="str">
        <f>_xlfn.XLOOKUP(A193,'Order Page'!T$29:T$471,'Order Page'!Q$29:Q$471,"")</f>
        <v/>
      </c>
      <c r="F193" t="str">
        <f>_xlfn.XLOOKUP(A193,'Order Page'!T$29:T$471,'Order Page'!P$29:P$471,"")</f>
        <v/>
      </c>
      <c r="G193" t="str">
        <f>_xlfn.XLOOKUP(A193,'Order Page'!T$29:T$471,'Order Page'!O$29:O$471,"")</f>
        <v/>
      </c>
      <c r="H193" t="str">
        <f>_xlfn.XLOOKUP(A193,'Order Page'!T$29:T$471,'Order Page'!R$29:R$471,"")</f>
        <v/>
      </c>
      <c r="I193" t="str">
        <f>IFERROR(RANK(F193,F$14:F$213,1)+COUNTIF(F$14:F193,F193)-1,"")</f>
        <v/>
      </c>
      <c r="K193" t="str">
        <f t="shared" si="50"/>
        <v/>
      </c>
      <c r="L193" t="str">
        <f t="shared" si="41"/>
        <v/>
      </c>
      <c r="M193" t="str">
        <f t="shared" si="42"/>
        <v/>
      </c>
      <c r="N193" t="str">
        <f t="shared" si="43"/>
        <v/>
      </c>
      <c r="O193" t="str">
        <f t="shared" si="44"/>
        <v/>
      </c>
      <c r="P193" t="str">
        <f t="shared" si="45"/>
        <v/>
      </c>
      <c r="Q193" t="str">
        <f t="shared" si="46"/>
        <v/>
      </c>
      <c r="R193" t="str">
        <f t="shared" si="47"/>
        <v/>
      </c>
      <c r="T193" t="str" cm="1">
        <f t="array" ref="T193">VLOOKUP(ROW(180:180),K$14:L$163,2)</f>
        <v/>
      </c>
      <c r="U193" t="str" cm="1">
        <f t="array" ref="U193">VLOOKUP(ROW(180:180),K$14:N$163,4)</f>
        <v/>
      </c>
      <c r="V193" t="str" cm="1">
        <f t="array" ref="V193">VLOOKUP(ROW(180:180),K$14:O$163,5)</f>
        <v/>
      </c>
      <c r="W193" t="str" cm="1">
        <f t="array" ref="W193">VLOOKUP(ROW(180:180),K$14:P$163,6)</f>
        <v/>
      </c>
      <c r="X193" t="str" cm="1">
        <f t="array" ref="X193">VLOOKUP(ROW(180:180),K$14:Q$163,7)</f>
        <v/>
      </c>
      <c r="Y193" t="str" cm="1">
        <f t="array" ref="Y193">VLOOKUP(ROW(180:180),K$14:R$163,8)</f>
        <v/>
      </c>
      <c r="AA193">
        <f t="shared" si="51"/>
        <v>0</v>
      </c>
      <c r="AB193">
        <f t="shared" si="48"/>
        <v>0</v>
      </c>
      <c r="AC193">
        <f t="shared" si="49"/>
        <v>0</v>
      </c>
      <c r="AD193">
        <f t="shared" si="40"/>
        <v>0</v>
      </c>
    </row>
    <row r="194" spans="1:30">
      <c r="A194">
        <v>181</v>
      </c>
      <c r="B194" t="str">
        <f>_xlfn.XLOOKUP(A194,'Order Page'!T$29:T$471,'Order Page'!D$29:D$471,"")</f>
        <v/>
      </c>
      <c r="C194" t="str">
        <f>_xlfn.XLOOKUP(A194,'Order Page'!T$29:T$471,'Order Page'!U$29:U$471,"")</f>
        <v/>
      </c>
      <c r="D194" t="str">
        <f>_xlfn.XLOOKUP(A194,'Order Page'!T$29:T$471,'Order Page'!C$29:C$471,"")</f>
        <v/>
      </c>
      <c r="E194" t="str">
        <f>_xlfn.XLOOKUP(A194,'Order Page'!T$29:T$471,'Order Page'!Q$29:Q$471,"")</f>
        <v/>
      </c>
      <c r="F194" t="str">
        <f>_xlfn.XLOOKUP(A194,'Order Page'!T$29:T$471,'Order Page'!P$29:P$471,"")</f>
        <v/>
      </c>
      <c r="G194" t="str">
        <f>_xlfn.XLOOKUP(A194,'Order Page'!T$29:T$471,'Order Page'!O$29:O$471,"")</f>
        <v/>
      </c>
      <c r="H194" t="str">
        <f>_xlfn.XLOOKUP(A194,'Order Page'!T$29:T$471,'Order Page'!R$29:R$471,"")</f>
        <v/>
      </c>
      <c r="I194" t="str">
        <f>IFERROR(RANK(F194,F$14:F$213,1)+COUNTIF(F$14:F194,F194)-1,"")</f>
        <v/>
      </c>
      <c r="K194" t="str">
        <f t="shared" si="50"/>
        <v/>
      </c>
      <c r="L194" t="str">
        <f t="shared" si="41"/>
        <v/>
      </c>
      <c r="M194" t="str">
        <f t="shared" si="42"/>
        <v/>
      </c>
      <c r="N194" t="str">
        <f t="shared" si="43"/>
        <v/>
      </c>
      <c r="O194" t="str">
        <f t="shared" si="44"/>
        <v/>
      </c>
      <c r="P194" t="str">
        <f t="shared" si="45"/>
        <v/>
      </c>
      <c r="Q194" t="str">
        <f t="shared" si="46"/>
        <v/>
      </c>
      <c r="R194" t="str">
        <f t="shared" si="47"/>
        <v/>
      </c>
      <c r="T194" t="str" cm="1">
        <f t="array" ref="T194">VLOOKUP(ROW(181:181),K$14:L$163,2)</f>
        <v/>
      </c>
      <c r="U194" t="str" cm="1">
        <f t="array" ref="U194">VLOOKUP(ROW(181:181),K$14:N$163,4)</f>
        <v/>
      </c>
      <c r="V194" t="str" cm="1">
        <f t="array" ref="V194">VLOOKUP(ROW(181:181),K$14:O$163,5)</f>
        <v/>
      </c>
      <c r="W194" t="str" cm="1">
        <f t="array" ref="W194">VLOOKUP(ROW(181:181),K$14:P$163,6)</f>
        <v/>
      </c>
      <c r="X194" t="str" cm="1">
        <f t="array" ref="X194">VLOOKUP(ROW(181:181),K$14:Q$163,7)</f>
        <v/>
      </c>
      <c r="Y194" t="str" cm="1">
        <f t="array" ref="Y194">VLOOKUP(ROW(181:181),K$14:R$163,8)</f>
        <v/>
      </c>
      <c r="AA194">
        <f t="shared" si="51"/>
        <v>0</v>
      </c>
      <c r="AB194">
        <f t="shared" si="48"/>
        <v>0</v>
      </c>
      <c r="AC194">
        <f t="shared" si="49"/>
        <v>0</v>
      </c>
      <c r="AD194">
        <f t="shared" si="40"/>
        <v>0</v>
      </c>
    </row>
    <row r="195" spans="1:30">
      <c r="A195">
        <v>182</v>
      </c>
      <c r="B195" t="str">
        <f>_xlfn.XLOOKUP(A195,'Order Page'!T$29:T$471,'Order Page'!D$29:D$471,"")</f>
        <v/>
      </c>
      <c r="C195" t="str">
        <f>_xlfn.XLOOKUP(A195,'Order Page'!T$29:T$471,'Order Page'!U$29:U$471,"")</f>
        <v/>
      </c>
      <c r="D195" t="str">
        <f>_xlfn.XLOOKUP(A195,'Order Page'!T$29:T$471,'Order Page'!C$29:C$471,"")</f>
        <v/>
      </c>
      <c r="E195" t="str">
        <f>_xlfn.XLOOKUP(A195,'Order Page'!T$29:T$471,'Order Page'!Q$29:Q$471,"")</f>
        <v/>
      </c>
      <c r="F195" t="str">
        <f>_xlfn.XLOOKUP(A195,'Order Page'!T$29:T$471,'Order Page'!P$29:P$471,"")</f>
        <v/>
      </c>
      <c r="G195" t="str">
        <f>_xlfn.XLOOKUP(A195,'Order Page'!T$29:T$471,'Order Page'!O$29:O$471,"")</f>
        <v/>
      </c>
      <c r="H195" t="str">
        <f>_xlfn.XLOOKUP(A195,'Order Page'!T$29:T$471,'Order Page'!R$29:R$471,"")</f>
        <v/>
      </c>
      <c r="I195" t="str">
        <f>IFERROR(RANK(F195,F$14:F$213,1)+COUNTIF(F$14:F195,F195)-1,"")</f>
        <v/>
      </c>
      <c r="K195" t="str">
        <f t="shared" si="50"/>
        <v/>
      </c>
      <c r="L195" t="str">
        <f t="shared" si="41"/>
        <v/>
      </c>
      <c r="M195" t="str">
        <f t="shared" si="42"/>
        <v/>
      </c>
      <c r="N195" t="str">
        <f t="shared" si="43"/>
        <v/>
      </c>
      <c r="O195" t="str">
        <f t="shared" si="44"/>
        <v/>
      </c>
      <c r="P195" t="str">
        <f t="shared" si="45"/>
        <v/>
      </c>
      <c r="Q195" t="str">
        <f t="shared" si="46"/>
        <v/>
      </c>
      <c r="R195" t="str">
        <f t="shared" si="47"/>
        <v/>
      </c>
      <c r="T195" t="str" cm="1">
        <f t="array" ref="T195">VLOOKUP(ROW(182:182),K$14:L$163,2)</f>
        <v/>
      </c>
      <c r="U195" t="str" cm="1">
        <f t="array" ref="U195">VLOOKUP(ROW(182:182),K$14:N$163,4)</f>
        <v/>
      </c>
      <c r="V195" t="str" cm="1">
        <f t="array" ref="V195">VLOOKUP(ROW(182:182),K$14:O$163,5)</f>
        <v/>
      </c>
      <c r="W195" t="str" cm="1">
        <f t="array" ref="W195">VLOOKUP(ROW(182:182),K$14:P$163,6)</f>
        <v/>
      </c>
      <c r="X195" t="str" cm="1">
        <f t="array" ref="X195">VLOOKUP(ROW(182:182),K$14:Q$163,7)</f>
        <v/>
      </c>
      <c r="Y195" t="str" cm="1">
        <f t="array" ref="Y195">VLOOKUP(ROW(182:182),K$14:R$163,8)</f>
        <v/>
      </c>
      <c r="AA195">
        <f t="shared" si="51"/>
        <v>0</v>
      </c>
      <c r="AB195">
        <f t="shared" si="48"/>
        <v>0</v>
      </c>
      <c r="AC195">
        <f t="shared" si="49"/>
        <v>0</v>
      </c>
      <c r="AD195">
        <f t="shared" si="40"/>
        <v>0</v>
      </c>
    </row>
    <row r="196" spans="1:30">
      <c r="A196">
        <v>183</v>
      </c>
      <c r="B196" t="str">
        <f>_xlfn.XLOOKUP(A196,'Order Page'!T$29:T$471,'Order Page'!D$29:D$471,"")</f>
        <v/>
      </c>
      <c r="C196" t="str">
        <f>_xlfn.XLOOKUP(A196,'Order Page'!T$29:T$471,'Order Page'!U$29:U$471,"")</f>
        <v/>
      </c>
      <c r="D196" t="str">
        <f>_xlfn.XLOOKUP(A196,'Order Page'!T$29:T$471,'Order Page'!C$29:C$471,"")</f>
        <v/>
      </c>
      <c r="E196" t="str">
        <f>_xlfn.XLOOKUP(A196,'Order Page'!T$29:T$471,'Order Page'!Q$29:Q$471,"")</f>
        <v/>
      </c>
      <c r="F196" t="str">
        <f>_xlfn.XLOOKUP(A196,'Order Page'!T$29:T$471,'Order Page'!P$29:P$471,"")</f>
        <v/>
      </c>
      <c r="G196" t="str">
        <f>_xlfn.XLOOKUP(A196,'Order Page'!T$29:T$471,'Order Page'!O$29:O$471,"")</f>
        <v/>
      </c>
      <c r="H196" t="str">
        <f>_xlfn.XLOOKUP(A196,'Order Page'!T$29:T$471,'Order Page'!R$29:R$471,"")</f>
        <v/>
      </c>
      <c r="I196" t="str">
        <f>IFERROR(RANK(F196,F$14:F$213,1)+COUNTIF(F$14:F196,F196)-1,"")</f>
        <v/>
      </c>
      <c r="K196" t="str">
        <f t="shared" si="50"/>
        <v/>
      </c>
      <c r="L196" t="str">
        <f t="shared" si="41"/>
        <v/>
      </c>
      <c r="M196" t="str">
        <f t="shared" si="42"/>
        <v/>
      </c>
      <c r="N196" t="str">
        <f t="shared" si="43"/>
        <v/>
      </c>
      <c r="O196" t="str">
        <f t="shared" si="44"/>
        <v/>
      </c>
      <c r="P196" t="str">
        <f t="shared" si="45"/>
        <v/>
      </c>
      <c r="Q196" t="str">
        <f t="shared" si="46"/>
        <v/>
      </c>
      <c r="R196" t="str">
        <f t="shared" si="47"/>
        <v/>
      </c>
      <c r="T196" t="str" cm="1">
        <f t="array" ref="T196">VLOOKUP(ROW(183:183),K$14:L$163,2)</f>
        <v/>
      </c>
      <c r="U196" t="str" cm="1">
        <f t="array" ref="U196">VLOOKUP(ROW(183:183),K$14:N$163,4)</f>
        <v/>
      </c>
      <c r="V196" t="str" cm="1">
        <f t="array" ref="V196">VLOOKUP(ROW(183:183),K$14:O$163,5)</f>
        <v/>
      </c>
      <c r="W196" t="str" cm="1">
        <f t="array" ref="W196">VLOOKUP(ROW(183:183),K$14:P$163,6)</f>
        <v/>
      </c>
      <c r="X196" t="str" cm="1">
        <f t="array" ref="X196">VLOOKUP(ROW(183:183),K$14:Q$163,7)</f>
        <v/>
      </c>
      <c r="Y196" t="str" cm="1">
        <f t="array" ref="Y196">VLOOKUP(ROW(183:183),K$14:R$163,8)</f>
        <v/>
      </c>
      <c r="AA196">
        <f t="shared" si="51"/>
        <v>0</v>
      </c>
      <c r="AB196">
        <f t="shared" si="48"/>
        <v>0</v>
      </c>
      <c r="AC196">
        <f t="shared" si="49"/>
        <v>0</v>
      </c>
      <c r="AD196">
        <f t="shared" si="40"/>
        <v>0</v>
      </c>
    </row>
    <row r="197" spans="1:30">
      <c r="A197">
        <v>184</v>
      </c>
      <c r="B197" t="str">
        <f>_xlfn.XLOOKUP(A197,'Order Page'!T$29:T$471,'Order Page'!D$29:D$471,"")</f>
        <v/>
      </c>
      <c r="C197" t="str">
        <f>_xlfn.XLOOKUP(A197,'Order Page'!T$29:T$471,'Order Page'!U$29:U$471,"")</f>
        <v/>
      </c>
      <c r="D197" t="str">
        <f>_xlfn.XLOOKUP(A197,'Order Page'!T$29:T$471,'Order Page'!C$29:C$471,"")</f>
        <v/>
      </c>
      <c r="E197" t="str">
        <f>_xlfn.XLOOKUP(A197,'Order Page'!T$29:T$471,'Order Page'!Q$29:Q$471,"")</f>
        <v/>
      </c>
      <c r="F197" t="str">
        <f>_xlfn.XLOOKUP(A197,'Order Page'!T$29:T$471,'Order Page'!P$29:P$471,"")</f>
        <v/>
      </c>
      <c r="G197" t="str">
        <f>_xlfn.XLOOKUP(A197,'Order Page'!T$29:T$471,'Order Page'!O$29:O$471,"")</f>
        <v/>
      </c>
      <c r="H197" t="str">
        <f>_xlfn.XLOOKUP(A197,'Order Page'!T$29:T$471,'Order Page'!R$29:R$471,"")</f>
        <v/>
      </c>
      <c r="I197" t="str">
        <f>IFERROR(RANK(F197,F$14:F$213,1)+COUNTIF(F$14:F197,F197)-1,"")</f>
        <v/>
      </c>
      <c r="K197" t="str">
        <f t="shared" si="50"/>
        <v/>
      </c>
      <c r="L197" t="str">
        <f t="shared" si="41"/>
        <v/>
      </c>
      <c r="M197" t="str">
        <f t="shared" si="42"/>
        <v/>
      </c>
      <c r="N197" t="str">
        <f t="shared" si="43"/>
        <v/>
      </c>
      <c r="O197" t="str">
        <f t="shared" si="44"/>
        <v/>
      </c>
      <c r="P197" t="str">
        <f t="shared" si="45"/>
        <v/>
      </c>
      <c r="Q197" t="str">
        <f t="shared" si="46"/>
        <v/>
      </c>
      <c r="R197" t="str">
        <f t="shared" si="47"/>
        <v/>
      </c>
      <c r="T197" t="str" cm="1">
        <f t="array" ref="T197">VLOOKUP(ROW(184:184),K$14:L$163,2)</f>
        <v/>
      </c>
      <c r="U197" t="str" cm="1">
        <f t="array" ref="U197">VLOOKUP(ROW(184:184),K$14:N$163,4)</f>
        <v/>
      </c>
      <c r="V197" t="str" cm="1">
        <f t="array" ref="V197">VLOOKUP(ROW(184:184),K$14:O$163,5)</f>
        <v/>
      </c>
      <c r="W197" t="str" cm="1">
        <f t="array" ref="W197">VLOOKUP(ROW(184:184),K$14:P$163,6)</f>
        <v/>
      </c>
      <c r="X197" t="str" cm="1">
        <f t="array" ref="X197">VLOOKUP(ROW(184:184),K$14:Q$163,7)</f>
        <v/>
      </c>
      <c r="Y197" t="str" cm="1">
        <f t="array" ref="Y197">VLOOKUP(ROW(184:184),K$14:R$163,8)</f>
        <v/>
      </c>
      <c r="AA197">
        <f t="shared" si="51"/>
        <v>0</v>
      </c>
      <c r="AB197">
        <f t="shared" si="48"/>
        <v>0</v>
      </c>
      <c r="AC197">
        <f t="shared" si="49"/>
        <v>0</v>
      </c>
      <c r="AD197">
        <f t="shared" si="40"/>
        <v>0</v>
      </c>
    </row>
    <row r="198" spans="1:30">
      <c r="A198">
        <v>185</v>
      </c>
      <c r="B198" t="str">
        <f>_xlfn.XLOOKUP(A198,'Order Page'!T$29:T$471,'Order Page'!D$29:D$471,"")</f>
        <v/>
      </c>
      <c r="C198" t="str">
        <f>_xlfn.XLOOKUP(A198,'Order Page'!T$29:T$471,'Order Page'!U$29:U$471,"")</f>
        <v/>
      </c>
      <c r="D198" t="str">
        <f>_xlfn.XLOOKUP(A198,'Order Page'!T$29:T$471,'Order Page'!C$29:C$471,"")</f>
        <v/>
      </c>
      <c r="E198" t="str">
        <f>_xlfn.XLOOKUP(A198,'Order Page'!T$29:T$471,'Order Page'!Q$29:Q$471,"")</f>
        <v/>
      </c>
      <c r="F198" t="str">
        <f>_xlfn.XLOOKUP(A198,'Order Page'!T$29:T$471,'Order Page'!P$29:P$471,"")</f>
        <v/>
      </c>
      <c r="G198" t="str">
        <f>_xlfn.XLOOKUP(A198,'Order Page'!T$29:T$471,'Order Page'!O$29:O$471,"")</f>
        <v/>
      </c>
      <c r="H198" t="str">
        <f>_xlfn.XLOOKUP(A198,'Order Page'!T$29:T$471,'Order Page'!R$29:R$471,"")</f>
        <v/>
      </c>
      <c r="I198" t="str">
        <f>IFERROR(RANK(F198,F$14:F$213,1)+COUNTIF(F$14:F198,F198)-1,"")</f>
        <v/>
      </c>
      <c r="K198" t="str">
        <f t="shared" si="50"/>
        <v/>
      </c>
      <c r="L198" t="str">
        <f t="shared" si="41"/>
        <v/>
      </c>
      <c r="M198" t="str">
        <f t="shared" si="42"/>
        <v/>
      </c>
      <c r="N198" t="str">
        <f t="shared" si="43"/>
        <v/>
      </c>
      <c r="O198" t="str">
        <f t="shared" si="44"/>
        <v/>
      </c>
      <c r="P198" t="str">
        <f t="shared" si="45"/>
        <v/>
      </c>
      <c r="Q198" t="str">
        <f t="shared" si="46"/>
        <v/>
      </c>
      <c r="R198" t="str">
        <f t="shared" si="47"/>
        <v/>
      </c>
      <c r="T198" t="str" cm="1">
        <f t="array" ref="T198">VLOOKUP(ROW(185:185),K$14:L$163,2)</f>
        <v/>
      </c>
      <c r="U198" t="str" cm="1">
        <f t="array" ref="U198">VLOOKUP(ROW(185:185),K$14:N$163,4)</f>
        <v/>
      </c>
      <c r="V198" t="str" cm="1">
        <f t="array" ref="V198">VLOOKUP(ROW(185:185),K$14:O$163,5)</f>
        <v/>
      </c>
      <c r="W198" t="str" cm="1">
        <f t="array" ref="W198">VLOOKUP(ROW(185:185),K$14:P$163,6)</f>
        <v/>
      </c>
      <c r="X198" t="str" cm="1">
        <f t="array" ref="X198">VLOOKUP(ROW(185:185),K$14:Q$163,7)</f>
        <v/>
      </c>
      <c r="Y198" t="str" cm="1">
        <f t="array" ref="Y198">VLOOKUP(ROW(185:185),K$14:R$163,8)</f>
        <v/>
      </c>
      <c r="AA198">
        <f t="shared" si="51"/>
        <v>0</v>
      </c>
      <c r="AB198">
        <f t="shared" si="48"/>
        <v>0</v>
      </c>
      <c r="AC198">
        <f t="shared" si="49"/>
        <v>0</v>
      </c>
      <c r="AD198">
        <f t="shared" si="40"/>
        <v>0</v>
      </c>
    </row>
    <row r="199" spans="1:30">
      <c r="A199">
        <v>186</v>
      </c>
      <c r="B199" t="str">
        <f>_xlfn.XLOOKUP(A199,'Order Page'!T$29:T$471,'Order Page'!D$29:D$471,"")</f>
        <v/>
      </c>
      <c r="C199" t="str">
        <f>_xlfn.XLOOKUP(A199,'Order Page'!T$29:T$471,'Order Page'!U$29:U$471,"")</f>
        <v/>
      </c>
      <c r="D199" t="str">
        <f>_xlfn.XLOOKUP(A199,'Order Page'!T$29:T$471,'Order Page'!C$29:C$471,"")</f>
        <v/>
      </c>
      <c r="E199" t="str">
        <f>_xlfn.XLOOKUP(A199,'Order Page'!T$29:T$471,'Order Page'!Q$29:Q$471,"")</f>
        <v/>
      </c>
      <c r="F199" t="str">
        <f>_xlfn.XLOOKUP(A199,'Order Page'!T$29:T$471,'Order Page'!P$29:P$471,"")</f>
        <v/>
      </c>
      <c r="G199" t="str">
        <f>_xlfn.XLOOKUP(A199,'Order Page'!T$29:T$471,'Order Page'!O$29:O$471,"")</f>
        <v/>
      </c>
      <c r="H199" t="str">
        <f>_xlfn.XLOOKUP(A199,'Order Page'!T$29:T$471,'Order Page'!R$29:R$471,"")</f>
        <v/>
      </c>
      <c r="I199" t="str">
        <f>IFERROR(RANK(F199,F$14:F$213,1)+COUNTIF(F$14:F199,F199)-1,"")</f>
        <v/>
      </c>
      <c r="K199" t="str">
        <f t="shared" si="50"/>
        <v/>
      </c>
      <c r="L199" t="str">
        <f t="shared" si="41"/>
        <v/>
      </c>
      <c r="M199" t="str">
        <f t="shared" si="42"/>
        <v/>
      </c>
      <c r="N199" t="str">
        <f t="shared" si="43"/>
        <v/>
      </c>
      <c r="O199" t="str">
        <f t="shared" si="44"/>
        <v/>
      </c>
      <c r="P199" t="str">
        <f t="shared" si="45"/>
        <v/>
      </c>
      <c r="Q199" t="str">
        <f t="shared" si="46"/>
        <v/>
      </c>
      <c r="R199" t="str">
        <f t="shared" si="47"/>
        <v/>
      </c>
      <c r="T199" t="str" cm="1">
        <f t="array" ref="T199">VLOOKUP(ROW(186:186),K$14:L$163,2)</f>
        <v/>
      </c>
      <c r="U199" t="str" cm="1">
        <f t="array" ref="U199">VLOOKUP(ROW(186:186),K$14:N$163,4)</f>
        <v/>
      </c>
      <c r="V199" t="str" cm="1">
        <f t="array" ref="V199">VLOOKUP(ROW(186:186),K$14:O$163,5)</f>
        <v/>
      </c>
      <c r="W199" t="str" cm="1">
        <f t="array" ref="W199">VLOOKUP(ROW(186:186),K$14:P$163,6)</f>
        <v/>
      </c>
      <c r="X199" t="str" cm="1">
        <f t="array" ref="X199">VLOOKUP(ROW(186:186),K$14:Q$163,7)</f>
        <v/>
      </c>
      <c r="Y199" t="str" cm="1">
        <f t="array" ref="Y199">VLOOKUP(ROW(186:186),K$14:R$163,8)</f>
        <v/>
      </c>
      <c r="AA199">
        <f t="shared" si="51"/>
        <v>0</v>
      </c>
      <c r="AB199">
        <f t="shared" si="48"/>
        <v>0</v>
      </c>
      <c r="AC199">
        <f t="shared" si="49"/>
        <v>0</v>
      </c>
      <c r="AD199">
        <f t="shared" si="40"/>
        <v>0</v>
      </c>
    </row>
    <row r="200" spans="1:30">
      <c r="A200">
        <v>187</v>
      </c>
      <c r="B200" t="str">
        <f>_xlfn.XLOOKUP(A200,'Order Page'!T$29:T$471,'Order Page'!D$29:D$471,"")</f>
        <v/>
      </c>
      <c r="C200" t="str">
        <f>_xlfn.XLOOKUP(A200,'Order Page'!T$29:T$471,'Order Page'!U$29:U$471,"")</f>
        <v/>
      </c>
      <c r="D200" t="str">
        <f>_xlfn.XLOOKUP(A200,'Order Page'!T$29:T$471,'Order Page'!C$29:C$471,"")</f>
        <v/>
      </c>
      <c r="E200" t="str">
        <f>_xlfn.XLOOKUP(A200,'Order Page'!T$29:T$471,'Order Page'!Q$29:Q$471,"")</f>
        <v/>
      </c>
      <c r="F200" t="str">
        <f>_xlfn.XLOOKUP(A200,'Order Page'!T$29:T$471,'Order Page'!P$29:P$471,"")</f>
        <v/>
      </c>
      <c r="G200" t="str">
        <f>_xlfn.XLOOKUP(A200,'Order Page'!T$29:T$471,'Order Page'!O$29:O$471,"")</f>
        <v/>
      </c>
      <c r="H200" t="str">
        <f>_xlfn.XLOOKUP(A200,'Order Page'!T$29:T$471,'Order Page'!R$29:R$471,"")</f>
        <v/>
      </c>
      <c r="I200" t="str">
        <f>IFERROR(RANK(F200,F$14:F$213,1)+COUNTIF(F$14:F200,F200)-1,"")</f>
        <v/>
      </c>
      <c r="K200" t="str">
        <f t="shared" si="50"/>
        <v/>
      </c>
      <c r="L200" t="str">
        <f t="shared" si="41"/>
        <v/>
      </c>
      <c r="M200" t="str">
        <f t="shared" si="42"/>
        <v/>
      </c>
      <c r="N200" t="str">
        <f t="shared" si="43"/>
        <v/>
      </c>
      <c r="O200" t="str">
        <f t="shared" si="44"/>
        <v/>
      </c>
      <c r="P200" t="str">
        <f t="shared" si="45"/>
        <v/>
      </c>
      <c r="Q200" t="str">
        <f t="shared" si="46"/>
        <v/>
      </c>
      <c r="R200" t="str">
        <f t="shared" si="47"/>
        <v/>
      </c>
      <c r="T200" t="str" cm="1">
        <f t="array" ref="T200">VLOOKUP(ROW(187:187),K$14:L$163,2)</f>
        <v/>
      </c>
      <c r="U200" t="str" cm="1">
        <f t="array" ref="U200">VLOOKUP(ROW(187:187),K$14:N$163,4)</f>
        <v/>
      </c>
      <c r="V200" t="str" cm="1">
        <f t="array" ref="V200">VLOOKUP(ROW(187:187),K$14:O$163,5)</f>
        <v/>
      </c>
      <c r="W200" t="str" cm="1">
        <f t="array" ref="W200">VLOOKUP(ROW(187:187),K$14:P$163,6)</f>
        <v/>
      </c>
      <c r="X200" t="str" cm="1">
        <f t="array" ref="X200">VLOOKUP(ROW(187:187),K$14:Q$163,7)</f>
        <v/>
      </c>
      <c r="Y200" t="str" cm="1">
        <f t="array" ref="Y200">VLOOKUP(ROW(187:187),K$14:R$163,8)</f>
        <v/>
      </c>
      <c r="AA200">
        <f t="shared" si="51"/>
        <v>0</v>
      </c>
      <c r="AB200">
        <f t="shared" si="48"/>
        <v>0</v>
      </c>
      <c r="AC200">
        <f t="shared" si="49"/>
        <v>0</v>
      </c>
      <c r="AD200">
        <f t="shared" si="40"/>
        <v>0</v>
      </c>
    </row>
    <row r="201" spans="1:30">
      <c r="A201">
        <v>188</v>
      </c>
      <c r="B201" t="str">
        <f>_xlfn.XLOOKUP(A201,'Order Page'!T$29:T$471,'Order Page'!D$29:D$471,"")</f>
        <v/>
      </c>
      <c r="C201" t="str">
        <f>_xlfn.XLOOKUP(A201,'Order Page'!T$29:T$471,'Order Page'!U$29:U$471,"")</f>
        <v/>
      </c>
      <c r="D201" t="str">
        <f>_xlfn.XLOOKUP(A201,'Order Page'!T$29:T$471,'Order Page'!C$29:C$471,"")</f>
        <v/>
      </c>
      <c r="E201" t="str">
        <f>_xlfn.XLOOKUP(A201,'Order Page'!T$29:T$471,'Order Page'!Q$29:Q$471,"")</f>
        <v/>
      </c>
      <c r="F201" t="str">
        <f>_xlfn.XLOOKUP(A201,'Order Page'!T$29:T$471,'Order Page'!P$29:P$471,"")</f>
        <v/>
      </c>
      <c r="G201" t="str">
        <f>_xlfn.XLOOKUP(A201,'Order Page'!T$29:T$471,'Order Page'!O$29:O$471,"")</f>
        <v/>
      </c>
      <c r="H201" t="str">
        <f>_xlfn.XLOOKUP(A201,'Order Page'!T$29:T$471,'Order Page'!R$29:R$471,"")</f>
        <v/>
      </c>
      <c r="I201" t="str">
        <f>IFERROR(RANK(F201,F$14:F$213,1)+COUNTIF(F$14:F201,F201)-1,"")</f>
        <v/>
      </c>
      <c r="K201" t="str">
        <f t="shared" si="50"/>
        <v/>
      </c>
      <c r="L201" t="str">
        <f t="shared" si="41"/>
        <v/>
      </c>
      <c r="M201" t="str">
        <f t="shared" si="42"/>
        <v/>
      </c>
      <c r="N201" t="str">
        <f t="shared" si="43"/>
        <v/>
      </c>
      <c r="O201" t="str">
        <f t="shared" si="44"/>
        <v/>
      </c>
      <c r="P201" t="str">
        <f t="shared" si="45"/>
        <v/>
      </c>
      <c r="Q201" t="str">
        <f t="shared" si="46"/>
        <v/>
      </c>
      <c r="R201" t="str">
        <f t="shared" si="47"/>
        <v/>
      </c>
      <c r="T201" t="str" cm="1">
        <f t="array" ref="T201">VLOOKUP(ROW(188:188),K$14:L$163,2)</f>
        <v/>
      </c>
      <c r="U201" t="str" cm="1">
        <f t="array" ref="U201">VLOOKUP(ROW(188:188),K$14:N$163,4)</f>
        <v/>
      </c>
      <c r="V201" t="str" cm="1">
        <f t="array" ref="V201">VLOOKUP(ROW(188:188),K$14:O$163,5)</f>
        <v/>
      </c>
      <c r="W201" t="str" cm="1">
        <f t="array" ref="W201">VLOOKUP(ROW(188:188),K$14:P$163,6)</f>
        <v/>
      </c>
      <c r="X201" t="str" cm="1">
        <f t="array" ref="X201">VLOOKUP(ROW(188:188),K$14:Q$163,7)</f>
        <v/>
      </c>
      <c r="Y201" t="str" cm="1">
        <f t="array" ref="Y201">VLOOKUP(ROW(188:188),K$14:R$163,8)</f>
        <v/>
      </c>
      <c r="AA201">
        <f t="shared" si="51"/>
        <v>0</v>
      </c>
      <c r="AB201">
        <f t="shared" si="48"/>
        <v>0</v>
      </c>
      <c r="AC201">
        <f t="shared" si="49"/>
        <v>0</v>
      </c>
      <c r="AD201">
        <f t="shared" si="40"/>
        <v>0</v>
      </c>
    </row>
    <row r="202" spans="1:30">
      <c r="A202">
        <v>189</v>
      </c>
      <c r="B202" t="str">
        <f>_xlfn.XLOOKUP(A202,'Order Page'!T$29:T$471,'Order Page'!D$29:D$471,"")</f>
        <v/>
      </c>
      <c r="C202" t="str">
        <f>_xlfn.XLOOKUP(A202,'Order Page'!T$29:T$471,'Order Page'!U$29:U$471,"")</f>
        <v/>
      </c>
      <c r="D202" t="str">
        <f>_xlfn.XLOOKUP(A202,'Order Page'!T$29:T$471,'Order Page'!C$29:C$471,"")</f>
        <v/>
      </c>
      <c r="E202" t="str">
        <f>_xlfn.XLOOKUP(A202,'Order Page'!T$29:T$471,'Order Page'!Q$29:Q$471,"")</f>
        <v/>
      </c>
      <c r="F202" t="str">
        <f>_xlfn.XLOOKUP(A202,'Order Page'!T$29:T$471,'Order Page'!P$29:P$471,"")</f>
        <v/>
      </c>
      <c r="G202" t="str">
        <f>_xlfn.XLOOKUP(A202,'Order Page'!T$29:T$471,'Order Page'!O$29:O$471,"")</f>
        <v/>
      </c>
      <c r="H202" t="str">
        <f>_xlfn.XLOOKUP(A202,'Order Page'!T$29:T$471,'Order Page'!R$29:R$471,"")</f>
        <v/>
      </c>
      <c r="I202" t="str">
        <f>IFERROR(RANK(F202,F$14:F$213,1)+COUNTIF(F$14:F202,F202)-1,"")</f>
        <v/>
      </c>
      <c r="K202" t="str">
        <f t="shared" si="50"/>
        <v/>
      </c>
      <c r="L202" t="str">
        <f t="shared" si="41"/>
        <v/>
      </c>
      <c r="M202" t="str">
        <f t="shared" si="42"/>
        <v/>
      </c>
      <c r="N202" t="str">
        <f t="shared" si="43"/>
        <v/>
      </c>
      <c r="O202" t="str">
        <f t="shared" si="44"/>
        <v/>
      </c>
      <c r="P202" t="str">
        <f t="shared" si="45"/>
        <v/>
      </c>
      <c r="Q202" t="str">
        <f t="shared" si="46"/>
        <v/>
      </c>
      <c r="R202" t="str">
        <f t="shared" si="47"/>
        <v/>
      </c>
      <c r="T202" t="str" cm="1">
        <f t="array" ref="T202">VLOOKUP(ROW(189:189),K$14:L$163,2)</f>
        <v/>
      </c>
      <c r="U202" t="str" cm="1">
        <f t="array" ref="U202">VLOOKUP(ROW(189:189),K$14:N$163,4)</f>
        <v/>
      </c>
      <c r="V202" t="str" cm="1">
        <f t="array" ref="V202">VLOOKUP(ROW(189:189),K$14:O$163,5)</f>
        <v/>
      </c>
      <c r="W202" t="str" cm="1">
        <f t="array" ref="W202">VLOOKUP(ROW(189:189),K$14:P$163,6)</f>
        <v/>
      </c>
      <c r="X202" t="str" cm="1">
        <f t="array" ref="X202">VLOOKUP(ROW(189:189),K$14:Q$163,7)</f>
        <v/>
      </c>
      <c r="Y202" t="str" cm="1">
        <f t="array" ref="Y202">VLOOKUP(ROW(189:189),K$14:R$163,8)</f>
        <v/>
      </c>
      <c r="AA202">
        <f t="shared" si="51"/>
        <v>0</v>
      </c>
      <c r="AB202">
        <f t="shared" si="48"/>
        <v>0</v>
      </c>
      <c r="AC202">
        <f t="shared" si="49"/>
        <v>0</v>
      </c>
      <c r="AD202">
        <f t="shared" si="40"/>
        <v>0</v>
      </c>
    </row>
    <row r="203" spans="1:30">
      <c r="A203">
        <v>190</v>
      </c>
      <c r="B203" t="str">
        <f>_xlfn.XLOOKUP(A203,'Order Page'!T$29:T$471,'Order Page'!D$29:D$471,"")</f>
        <v/>
      </c>
      <c r="C203" t="str">
        <f>_xlfn.XLOOKUP(A203,'Order Page'!T$29:T$471,'Order Page'!U$29:U$471,"")</f>
        <v/>
      </c>
      <c r="D203" t="str">
        <f>_xlfn.XLOOKUP(A203,'Order Page'!T$29:T$471,'Order Page'!C$29:C$471,"")</f>
        <v/>
      </c>
      <c r="E203" t="str">
        <f>_xlfn.XLOOKUP(A203,'Order Page'!T$29:T$471,'Order Page'!Q$29:Q$471,"")</f>
        <v/>
      </c>
      <c r="F203" t="str">
        <f>_xlfn.XLOOKUP(A203,'Order Page'!T$29:T$471,'Order Page'!P$29:P$471,"")</f>
        <v/>
      </c>
      <c r="G203" t="str">
        <f>_xlfn.XLOOKUP(A203,'Order Page'!T$29:T$471,'Order Page'!O$29:O$471,"")</f>
        <v/>
      </c>
      <c r="H203" t="str">
        <f>_xlfn.XLOOKUP(A203,'Order Page'!T$29:T$471,'Order Page'!R$29:R$471,"")</f>
        <v/>
      </c>
      <c r="I203" t="str">
        <f>IFERROR(RANK(F203,F$14:F$213,1)+COUNTIF(F$14:F203,F203)-1,"")</f>
        <v/>
      </c>
      <c r="K203" t="str">
        <f t="shared" si="50"/>
        <v/>
      </c>
      <c r="L203" t="str">
        <f t="shared" si="41"/>
        <v/>
      </c>
      <c r="M203" t="str">
        <f t="shared" si="42"/>
        <v/>
      </c>
      <c r="N203" t="str">
        <f t="shared" si="43"/>
        <v/>
      </c>
      <c r="O203" t="str">
        <f t="shared" si="44"/>
        <v/>
      </c>
      <c r="P203" t="str">
        <f t="shared" si="45"/>
        <v/>
      </c>
      <c r="Q203" t="str">
        <f t="shared" si="46"/>
        <v/>
      </c>
      <c r="R203" t="str">
        <f t="shared" si="47"/>
        <v/>
      </c>
      <c r="T203" t="str" cm="1">
        <f t="array" ref="T203">VLOOKUP(ROW(190:190),K$14:L$163,2)</f>
        <v/>
      </c>
      <c r="U203" t="str" cm="1">
        <f t="array" ref="U203">VLOOKUP(ROW(190:190),K$14:N$163,4)</f>
        <v/>
      </c>
      <c r="V203" t="str" cm="1">
        <f t="array" ref="V203">VLOOKUP(ROW(190:190),K$14:O$163,5)</f>
        <v/>
      </c>
      <c r="W203" t="str" cm="1">
        <f t="array" ref="W203">VLOOKUP(ROW(190:190),K$14:P$163,6)</f>
        <v/>
      </c>
      <c r="X203" t="str" cm="1">
        <f t="array" ref="X203">VLOOKUP(ROW(190:190),K$14:Q$163,7)</f>
        <v/>
      </c>
      <c r="Y203" t="str" cm="1">
        <f t="array" ref="Y203">VLOOKUP(ROW(190:190),K$14:R$163,8)</f>
        <v/>
      </c>
      <c r="AA203">
        <f t="shared" si="51"/>
        <v>0</v>
      </c>
      <c r="AB203">
        <f t="shared" si="48"/>
        <v>0</v>
      </c>
      <c r="AC203">
        <f t="shared" si="49"/>
        <v>0</v>
      </c>
      <c r="AD203">
        <f t="shared" si="40"/>
        <v>0</v>
      </c>
    </row>
    <row r="204" spans="1:30">
      <c r="A204">
        <v>191</v>
      </c>
      <c r="B204" t="str">
        <f>_xlfn.XLOOKUP(A204,'Order Page'!T$29:T$471,'Order Page'!D$29:D$471,"")</f>
        <v/>
      </c>
      <c r="C204" t="str">
        <f>_xlfn.XLOOKUP(A204,'Order Page'!T$29:T$471,'Order Page'!U$29:U$471,"")</f>
        <v/>
      </c>
      <c r="D204" t="str">
        <f>_xlfn.XLOOKUP(A204,'Order Page'!T$29:T$471,'Order Page'!C$29:C$471,"")</f>
        <v/>
      </c>
      <c r="E204" t="str">
        <f>_xlfn.XLOOKUP(A204,'Order Page'!T$29:T$471,'Order Page'!Q$29:Q$471,"")</f>
        <v/>
      </c>
      <c r="F204" t="str">
        <f>_xlfn.XLOOKUP(A204,'Order Page'!T$29:T$471,'Order Page'!P$29:P$471,"")</f>
        <v/>
      </c>
      <c r="G204" t="str">
        <f>_xlfn.XLOOKUP(A204,'Order Page'!T$29:T$471,'Order Page'!O$29:O$471,"")</f>
        <v/>
      </c>
      <c r="H204" t="str">
        <f>_xlfn.XLOOKUP(A204,'Order Page'!T$29:T$471,'Order Page'!R$29:R$471,"")</f>
        <v/>
      </c>
      <c r="I204" t="str">
        <f>IFERROR(RANK(F204,F$14:F$213,1)+COUNTIF(F$14:F204,F204)-1,"")</f>
        <v/>
      </c>
      <c r="K204" t="str">
        <f t="shared" si="50"/>
        <v/>
      </c>
      <c r="L204" t="str">
        <f t="shared" si="41"/>
        <v/>
      </c>
      <c r="M204" t="str">
        <f t="shared" si="42"/>
        <v/>
      </c>
      <c r="N204" t="str">
        <f t="shared" si="43"/>
        <v/>
      </c>
      <c r="O204" t="str">
        <f t="shared" si="44"/>
        <v/>
      </c>
      <c r="P204" t="str">
        <f t="shared" si="45"/>
        <v/>
      </c>
      <c r="Q204" t="str">
        <f t="shared" si="46"/>
        <v/>
      </c>
      <c r="R204" t="str">
        <f t="shared" si="47"/>
        <v/>
      </c>
      <c r="T204" t="str" cm="1">
        <f t="array" ref="T204">VLOOKUP(ROW(191:191),K$14:L$163,2)</f>
        <v/>
      </c>
      <c r="U204" t="str" cm="1">
        <f t="array" ref="U204">VLOOKUP(ROW(191:191),K$14:N$163,4)</f>
        <v/>
      </c>
      <c r="V204" t="str" cm="1">
        <f t="array" ref="V204">VLOOKUP(ROW(191:191),K$14:O$163,5)</f>
        <v/>
      </c>
      <c r="W204" t="str" cm="1">
        <f t="array" ref="W204">VLOOKUP(ROW(191:191),K$14:P$163,6)</f>
        <v/>
      </c>
      <c r="X204" t="str" cm="1">
        <f t="array" ref="X204">VLOOKUP(ROW(191:191),K$14:Q$163,7)</f>
        <v/>
      </c>
      <c r="Y204" t="str" cm="1">
        <f t="array" ref="Y204">VLOOKUP(ROW(191:191),K$14:R$163,8)</f>
        <v/>
      </c>
      <c r="AA204">
        <f t="shared" si="51"/>
        <v>0</v>
      </c>
      <c r="AB204">
        <f t="shared" si="48"/>
        <v>0</v>
      </c>
      <c r="AC204">
        <f t="shared" si="49"/>
        <v>0</v>
      </c>
      <c r="AD204">
        <f t="shared" ref="AD204:AD213" si="52">IF(AA204&lt;&gt;AA205,ROUNDUP(AA204,0),0)+IF(AB204&lt;&gt;AB205,IF(AA$14+AB204&lt;ROUNDUP(AA$14,0)+ROUNDDOWN(AB204,0),ROUNDUP(AA$14,0)+ROUNDDOWN(AB204,0),ROUNDUP(AA$14,0)+ROUNDDOWN(AB204,0)+1),0)+IF(AC204&lt;&gt;AC205,ROUNDDOWN(AC204,0)+AC$12,0)</f>
        <v>0</v>
      </c>
    </row>
    <row r="205" spans="1:30">
      <c r="A205">
        <v>192</v>
      </c>
      <c r="B205" t="str">
        <f>_xlfn.XLOOKUP(A205,'Order Page'!T$29:T$471,'Order Page'!D$29:D$471,"")</f>
        <v/>
      </c>
      <c r="C205" t="str">
        <f>_xlfn.XLOOKUP(A205,'Order Page'!T$29:T$471,'Order Page'!U$29:U$471,"")</f>
        <v/>
      </c>
      <c r="D205" t="str">
        <f>_xlfn.XLOOKUP(A205,'Order Page'!T$29:T$471,'Order Page'!C$29:C$471,"")</f>
        <v/>
      </c>
      <c r="E205" t="str">
        <f>_xlfn.XLOOKUP(A205,'Order Page'!T$29:T$471,'Order Page'!Q$29:Q$471,"")</f>
        <v/>
      </c>
      <c r="F205" t="str">
        <f>_xlfn.XLOOKUP(A205,'Order Page'!T$29:T$471,'Order Page'!P$29:P$471,"")</f>
        <v/>
      </c>
      <c r="G205" t="str">
        <f>_xlfn.XLOOKUP(A205,'Order Page'!T$29:T$471,'Order Page'!O$29:O$471,"")</f>
        <v/>
      </c>
      <c r="H205" t="str">
        <f>_xlfn.XLOOKUP(A205,'Order Page'!T$29:T$471,'Order Page'!R$29:R$471,"")</f>
        <v/>
      </c>
      <c r="I205" t="str">
        <f>IFERROR(RANK(F205,F$14:F$213,1)+COUNTIF(F$14:F205,F205)-1,"")</f>
        <v/>
      </c>
      <c r="K205" t="str">
        <f t="shared" si="50"/>
        <v/>
      </c>
      <c r="L205" t="str">
        <f t="shared" si="41"/>
        <v/>
      </c>
      <c r="M205" t="str">
        <f t="shared" si="42"/>
        <v/>
      </c>
      <c r="N205" t="str">
        <f t="shared" si="43"/>
        <v/>
      </c>
      <c r="O205" t="str">
        <f t="shared" si="44"/>
        <v/>
      </c>
      <c r="P205" t="str">
        <f t="shared" si="45"/>
        <v/>
      </c>
      <c r="Q205" t="str">
        <f t="shared" si="46"/>
        <v/>
      </c>
      <c r="R205" t="str">
        <f t="shared" si="47"/>
        <v/>
      </c>
      <c r="T205" t="str" cm="1">
        <f t="array" ref="T205">VLOOKUP(ROW(192:192),K$14:L$163,2)</f>
        <v/>
      </c>
      <c r="U205" t="str" cm="1">
        <f t="array" ref="U205">VLOOKUP(ROW(192:192),K$14:N$163,4)</f>
        <v/>
      </c>
      <c r="V205" t="str" cm="1">
        <f t="array" ref="V205">VLOOKUP(ROW(192:192),K$14:O$163,5)</f>
        <v/>
      </c>
      <c r="W205" t="str" cm="1">
        <f t="array" ref="W205">VLOOKUP(ROW(192:192),K$14:P$163,6)</f>
        <v/>
      </c>
      <c r="X205" t="str" cm="1">
        <f t="array" ref="X205">VLOOKUP(ROW(192:192),K$14:Q$163,7)</f>
        <v/>
      </c>
      <c r="Y205" t="str" cm="1">
        <f t="array" ref="Y205">VLOOKUP(ROW(192:192),K$14:R$163,8)</f>
        <v/>
      </c>
      <c r="AA205">
        <f t="shared" si="51"/>
        <v>0</v>
      </c>
      <c r="AB205">
        <f t="shared" si="48"/>
        <v>0</v>
      </c>
      <c r="AC205">
        <f t="shared" si="49"/>
        <v>0</v>
      </c>
      <c r="AD205">
        <f t="shared" si="52"/>
        <v>0</v>
      </c>
    </row>
    <row r="206" spans="1:30">
      <c r="A206">
        <v>193</v>
      </c>
      <c r="B206" t="str">
        <f>_xlfn.XLOOKUP(A206,'Order Page'!T$29:T$471,'Order Page'!D$29:D$471,"")</f>
        <v/>
      </c>
      <c r="C206" t="str">
        <f>_xlfn.XLOOKUP(A206,'Order Page'!T$29:T$471,'Order Page'!U$29:U$471,"")</f>
        <v/>
      </c>
      <c r="D206" t="str">
        <f>_xlfn.XLOOKUP(A206,'Order Page'!T$29:T$471,'Order Page'!C$29:C$471,"")</f>
        <v/>
      </c>
      <c r="E206" t="str">
        <f>_xlfn.XLOOKUP(A206,'Order Page'!T$29:T$471,'Order Page'!Q$29:Q$471,"")</f>
        <v/>
      </c>
      <c r="F206" t="str">
        <f>_xlfn.XLOOKUP(A206,'Order Page'!T$29:T$471,'Order Page'!P$29:P$471,"")</f>
        <v/>
      </c>
      <c r="G206" t="str">
        <f>_xlfn.XLOOKUP(A206,'Order Page'!T$29:T$471,'Order Page'!O$29:O$471,"")</f>
        <v/>
      </c>
      <c r="H206" t="str">
        <f>_xlfn.XLOOKUP(A206,'Order Page'!T$29:T$471,'Order Page'!R$29:R$471,"")</f>
        <v/>
      </c>
      <c r="I206" t="str">
        <f>IFERROR(RANK(F206,F$14:F$213,1)+COUNTIF(F$14:F206,F206)-1,"")</f>
        <v/>
      </c>
      <c r="K206" t="str">
        <f t="shared" si="50"/>
        <v/>
      </c>
      <c r="L206" t="str">
        <f t="shared" si="41"/>
        <v/>
      </c>
      <c r="M206" t="str">
        <f t="shared" si="42"/>
        <v/>
      </c>
      <c r="N206" t="str">
        <f t="shared" si="43"/>
        <v/>
      </c>
      <c r="O206" t="str">
        <f t="shared" si="44"/>
        <v/>
      </c>
      <c r="P206" t="str">
        <f t="shared" si="45"/>
        <v/>
      </c>
      <c r="Q206" t="str">
        <f t="shared" si="46"/>
        <v/>
      </c>
      <c r="R206" t="str">
        <f t="shared" si="47"/>
        <v/>
      </c>
      <c r="T206" t="str" cm="1">
        <f t="array" ref="T206">VLOOKUP(ROW(193:193),K$14:L$163,2)</f>
        <v/>
      </c>
      <c r="U206" t="str" cm="1">
        <f t="array" ref="U206">VLOOKUP(ROW(193:193),K$14:N$163,4)</f>
        <v/>
      </c>
      <c r="V206" t="str" cm="1">
        <f t="array" ref="V206">VLOOKUP(ROW(193:193),K$14:O$163,5)</f>
        <v/>
      </c>
      <c r="W206" t="str" cm="1">
        <f t="array" ref="W206">VLOOKUP(ROW(193:193),K$14:P$163,6)</f>
        <v/>
      </c>
      <c r="X206" t="str" cm="1">
        <f t="array" ref="X206">VLOOKUP(ROW(193:193),K$14:Q$163,7)</f>
        <v/>
      </c>
      <c r="Y206" t="str" cm="1">
        <f t="array" ref="Y206">VLOOKUP(ROW(193:193),K$14:R$163,8)</f>
        <v/>
      </c>
      <c r="AA206">
        <f t="shared" si="51"/>
        <v>0</v>
      </c>
      <c r="AB206">
        <f t="shared" si="48"/>
        <v>0</v>
      </c>
      <c r="AC206">
        <f t="shared" si="49"/>
        <v>0</v>
      </c>
      <c r="AD206">
        <f t="shared" si="52"/>
        <v>0</v>
      </c>
    </row>
    <row r="207" spans="1:30">
      <c r="A207">
        <v>194</v>
      </c>
      <c r="B207" t="str">
        <f>_xlfn.XLOOKUP(A207,'Order Page'!T$29:T$471,'Order Page'!D$29:D$471,"")</f>
        <v/>
      </c>
      <c r="C207" t="str">
        <f>_xlfn.XLOOKUP(A207,'Order Page'!T$29:T$471,'Order Page'!U$29:U$471,"")</f>
        <v/>
      </c>
      <c r="D207" t="str">
        <f>_xlfn.XLOOKUP(A207,'Order Page'!T$29:T$471,'Order Page'!C$29:C$471,"")</f>
        <v/>
      </c>
      <c r="E207" t="str">
        <f>_xlfn.XLOOKUP(A207,'Order Page'!T$29:T$471,'Order Page'!Q$29:Q$471,"")</f>
        <v/>
      </c>
      <c r="F207" t="str">
        <f>_xlfn.XLOOKUP(A207,'Order Page'!T$29:T$471,'Order Page'!P$29:P$471,"")</f>
        <v/>
      </c>
      <c r="G207" t="str">
        <f>_xlfn.XLOOKUP(A207,'Order Page'!T$29:T$471,'Order Page'!O$29:O$471,"")</f>
        <v/>
      </c>
      <c r="H207" t="str">
        <f>_xlfn.XLOOKUP(A207,'Order Page'!T$29:T$471,'Order Page'!R$29:R$471,"")</f>
        <v/>
      </c>
      <c r="I207" t="str">
        <f>IFERROR(RANK(F207,F$14:F$213,1)+COUNTIF(F$14:F207,F207)-1,"")</f>
        <v/>
      </c>
      <c r="K207" t="str">
        <f t="shared" si="50"/>
        <v/>
      </c>
      <c r="L207" t="str">
        <f t="shared" ref="L207:L213" si="53">_xlfn.XLOOKUP($A207,$I$14:$I$213,B$14:B$213,"")</f>
        <v/>
      </c>
      <c r="M207" t="str">
        <f t="shared" ref="M207:M213" si="54">_xlfn.XLOOKUP($A207,$I$14:$I$213,C$14:C$213,"")</f>
        <v/>
      </c>
      <c r="N207" t="str">
        <f t="shared" ref="N207:N213" si="55">_xlfn.XLOOKUP($A207,$I$14:$I$213,D$14:D$213,"")</f>
        <v/>
      </c>
      <c r="O207" t="str">
        <f t="shared" ref="O207:O213" si="56">_xlfn.XLOOKUP($A207,$I$14:$I$213,E$14:E$213,"")</f>
        <v/>
      </c>
      <c r="P207" t="str">
        <f t="shared" ref="P207:P213" si="57">_xlfn.XLOOKUP($A207,$I$14:$I$213,F$14:F$213,"")</f>
        <v/>
      </c>
      <c r="Q207" t="str">
        <f t="shared" ref="Q207:Q213" si="58">_xlfn.XLOOKUP($A207,$I$14:$I$213,G$14:G$213,"")</f>
        <v/>
      </c>
      <c r="R207" t="str">
        <f t="shared" ref="R207:R213" si="59">_xlfn.XLOOKUP($A207,$I$14:$I$213,H$14:H$213,"")</f>
        <v/>
      </c>
      <c r="T207" t="str" cm="1">
        <f t="array" ref="T207">VLOOKUP(ROW(194:194),K$14:L$163,2)</f>
        <v/>
      </c>
      <c r="U207" t="str" cm="1">
        <f t="array" ref="U207">VLOOKUP(ROW(194:194),K$14:N$163,4)</f>
        <v/>
      </c>
      <c r="V207" t="str" cm="1">
        <f t="array" ref="V207">VLOOKUP(ROW(194:194),K$14:O$163,5)</f>
        <v/>
      </c>
      <c r="W207" t="str" cm="1">
        <f t="array" ref="W207">VLOOKUP(ROW(194:194),K$14:P$163,6)</f>
        <v/>
      </c>
      <c r="X207" t="str" cm="1">
        <f t="array" ref="X207">VLOOKUP(ROW(194:194),K$14:Q$163,7)</f>
        <v/>
      </c>
      <c r="Y207" t="str" cm="1">
        <f t="array" ref="Y207">VLOOKUP(ROW(194:194),K$14:R$163,8)</f>
        <v/>
      </c>
      <c r="AA207">
        <f t="shared" si="51"/>
        <v>0</v>
      </c>
      <c r="AB207">
        <f t="shared" ref="AB207:AB213" si="60">IF(OR(V207="1L Waterlilies",V207="1L Deep Water Plants"),X207,0)+MAX(AB208:AB354)</f>
        <v>0</v>
      </c>
      <c r="AC207">
        <f t="shared" ref="AC207:AC213" si="61">IF(V207="8L Planted Contours",X207,0)+MAX(AC208:AC354)</f>
        <v>0</v>
      </c>
      <c r="AD207">
        <f t="shared" si="52"/>
        <v>0</v>
      </c>
    </row>
    <row r="208" spans="1:30">
      <c r="A208">
        <v>195</v>
      </c>
      <c r="B208" t="str">
        <f>_xlfn.XLOOKUP(A208,'Order Page'!T$29:T$471,'Order Page'!D$29:D$471,"")</f>
        <v/>
      </c>
      <c r="C208" t="str">
        <f>_xlfn.XLOOKUP(A208,'Order Page'!T$29:T$471,'Order Page'!U$29:U$471,"")</f>
        <v/>
      </c>
      <c r="D208" t="str">
        <f>_xlfn.XLOOKUP(A208,'Order Page'!T$29:T$471,'Order Page'!C$29:C$471,"")</f>
        <v/>
      </c>
      <c r="E208" t="str">
        <f>_xlfn.XLOOKUP(A208,'Order Page'!T$29:T$471,'Order Page'!Q$29:Q$471,"")</f>
        <v/>
      </c>
      <c r="F208" t="str">
        <f>_xlfn.XLOOKUP(A208,'Order Page'!T$29:T$471,'Order Page'!P$29:P$471,"")</f>
        <v/>
      </c>
      <c r="G208" t="str">
        <f>_xlfn.XLOOKUP(A208,'Order Page'!T$29:T$471,'Order Page'!O$29:O$471,"")</f>
        <v/>
      </c>
      <c r="H208" t="str">
        <f>_xlfn.XLOOKUP(A208,'Order Page'!T$29:T$471,'Order Page'!R$29:R$471,"")</f>
        <v/>
      </c>
      <c r="I208" t="str">
        <f>IFERROR(RANK(F208,F$14:F$213,1)+COUNTIF(F$14:F208,F208)-1,"")</f>
        <v/>
      </c>
      <c r="K208" t="str">
        <f t="shared" ref="K208:K213" si="62">IFERROR(K207+M207,"")</f>
        <v/>
      </c>
      <c r="L208" t="str">
        <f t="shared" si="53"/>
        <v/>
      </c>
      <c r="M208" t="str">
        <f t="shared" si="54"/>
        <v/>
      </c>
      <c r="N208" t="str">
        <f t="shared" si="55"/>
        <v/>
      </c>
      <c r="O208" t="str">
        <f t="shared" si="56"/>
        <v/>
      </c>
      <c r="P208" t="str">
        <f t="shared" si="57"/>
        <v/>
      </c>
      <c r="Q208" t="str">
        <f t="shared" si="58"/>
        <v/>
      </c>
      <c r="R208" t="str">
        <f t="shared" si="59"/>
        <v/>
      </c>
      <c r="T208" t="str" cm="1">
        <f t="array" ref="T208">VLOOKUP(ROW(195:195),K$14:L$163,2)</f>
        <v/>
      </c>
      <c r="U208" t="str" cm="1">
        <f t="array" ref="U208">VLOOKUP(ROW(195:195),K$14:N$163,4)</f>
        <v/>
      </c>
      <c r="V208" t="str" cm="1">
        <f t="array" ref="V208">VLOOKUP(ROW(195:195),K$14:O$163,5)</f>
        <v/>
      </c>
      <c r="W208" t="str" cm="1">
        <f t="array" ref="W208">VLOOKUP(ROW(195:195),K$14:P$163,6)</f>
        <v/>
      </c>
      <c r="X208" t="str" cm="1">
        <f t="array" ref="X208">VLOOKUP(ROW(195:195),K$14:Q$163,7)</f>
        <v/>
      </c>
      <c r="Y208" t="str" cm="1">
        <f t="array" ref="Y208">VLOOKUP(ROW(195:195),K$14:R$163,8)</f>
        <v/>
      </c>
      <c r="AA208">
        <f t="shared" si="51"/>
        <v>0</v>
      </c>
      <c r="AB208">
        <f t="shared" si="60"/>
        <v>0</v>
      </c>
      <c r="AC208">
        <f t="shared" si="61"/>
        <v>0</v>
      </c>
      <c r="AD208">
        <f t="shared" si="52"/>
        <v>0</v>
      </c>
    </row>
    <row r="209" spans="1:33">
      <c r="A209">
        <v>196</v>
      </c>
      <c r="B209" t="str">
        <f>_xlfn.XLOOKUP(A209,'Order Page'!T$29:T$471,'Order Page'!D$29:D$471,"")</f>
        <v/>
      </c>
      <c r="C209" t="str">
        <f>_xlfn.XLOOKUP(A209,'Order Page'!T$29:T$471,'Order Page'!U$29:U$471,"")</f>
        <v/>
      </c>
      <c r="D209" t="str">
        <f>_xlfn.XLOOKUP(A209,'Order Page'!T$29:T$471,'Order Page'!C$29:C$471,"")</f>
        <v/>
      </c>
      <c r="E209" t="str">
        <f>_xlfn.XLOOKUP(A209,'Order Page'!T$29:T$471,'Order Page'!Q$29:Q$471,"")</f>
        <v/>
      </c>
      <c r="F209" t="str">
        <f>_xlfn.XLOOKUP(A209,'Order Page'!T$29:T$471,'Order Page'!P$29:P$471,"")</f>
        <v/>
      </c>
      <c r="G209" t="str">
        <f>_xlfn.XLOOKUP(A209,'Order Page'!T$29:T$471,'Order Page'!O$29:O$471,"")</f>
        <v/>
      </c>
      <c r="H209" t="str">
        <f>_xlfn.XLOOKUP(A209,'Order Page'!T$29:T$471,'Order Page'!R$29:R$471,"")</f>
        <v/>
      </c>
      <c r="I209" t="str">
        <f>IFERROR(RANK(F209,F$14:F$213,1)+COUNTIF(F$14:F209,F209)-1,"")</f>
        <v/>
      </c>
      <c r="K209" t="str">
        <f t="shared" si="62"/>
        <v/>
      </c>
      <c r="L209" t="str">
        <f t="shared" si="53"/>
        <v/>
      </c>
      <c r="M209" t="str">
        <f t="shared" si="54"/>
        <v/>
      </c>
      <c r="N209" t="str">
        <f t="shared" si="55"/>
        <v/>
      </c>
      <c r="O209" t="str">
        <f t="shared" si="56"/>
        <v/>
      </c>
      <c r="P209" t="str">
        <f t="shared" si="57"/>
        <v/>
      </c>
      <c r="Q209" t="str">
        <f t="shared" si="58"/>
        <v/>
      </c>
      <c r="R209" t="str">
        <f t="shared" si="59"/>
        <v/>
      </c>
      <c r="T209" t="str" cm="1">
        <f t="array" ref="T209">VLOOKUP(ROW(196:196),K$14:L$163,2)</f>
        <v/>
      </c>
      <c r="U209" t="str" cm="1">
        <f t="array" ref="U209">VLOOKUP(ROW(196:196),K$14:N$163,4)</f>
        <v/>
      </c>
      <c r="V209" t="str" cm="1">
        <f t="array" ref="V209">VLOOKUP(ROW(196:196),K$14:O$163,5)</f>
        <v/>
      </c>
      <c r="W209" t="str" cm="1">
        <f t="array" ref="W209">VLOOKUP(ROW(196:196),K$14:P$163,6)</f>
        <v/>
      </c>
      <c r="X209" t="str" cm="1">
        <f t="array" ref="X209">VLOOKUP(ROW(196:196),K$14:Q$163,7)</f>
        <v/>
      </c>
      <c r="Y209" t="str" cm="1">
        <f t="array" ref="Y209">VLOOKUP(ROW(196:196),K$14:R$163,8)</f>
        <v/>
      </c>
      <c r="AA209">
        <f t="shared" si="51"/>
        <v>0</v>
      </c>
      <c r="AB209">
        <f t="shared" si="60"/>
        <v>0</v>
      </c>
      <c r="AC209">
        <f t="shared" si="61"/>
        <v>0</v>
      </c>
      <c r="AD209">
        <f t="shared" si="52"/>
        <v>0</v>
      </c>
    </row>
    <row r="210" spans="1:33">
      <c r="A210">
        <v>197</v>
      </c>
      <c r="B210" t="str">
        <f>_xlfn.XLOOKUP(A210,'Order Page'!T$29:T$471,'Order Page'!D$29:D$471,"")</f>
        <v/>
      </c>
      <c r="C210" t="str">
        <f>_xlfn.XLOOKUP(A210,'Order Page'!T$29:T$471,'Order Page'!U$29:U$471,"")</f>
        <v/>
      </c>
      <c r="D210" t="str">
        <f>_xlfn.XLOOKUP(A210,'Order Page'!T$29:T$471,'Order Page'!C$29:C$471,"")</f>
        <v/>
      </c>
      <c r="E210" t="str">
        <f>_xlfn.XLOOKUP(A210,'Order Page'!T$29:T$471,'Order Page'!Q$29:Q$471,"")</f>
        <v/>
      </c>
      <c r="F210" t="str">
        <f>_xlfn.XLOOKUP(A210,'Order Page'!T$29:T$471,'Order Page'!P$29:P$471,"")</f>
        <v/>
      </c>
      <c r="G210" t="str">
        <f>_xlfn.XLOOKUP(A210,'Order Page'!T$29:T$471,'Order Page'!O$29:O$471,"")</f>
        <v/>
      </c>
      <c r="H210" t="str">
        <f>_xlfn.XLOOKUP(A210,'Order Page'!T$29:T$471,'Order Page'!R$29:R$471,"")</f>
        <v/>
      </c>
      <c r="I210" t="str">
        <f>IFERROR(RANK(F210,F$14:F$213,1)+COUNTIF(F$14:F210,F210)-1,"")</f>
        <v/>
      </c>
      <c r="K210" t="str">
        <f t="shared" si="62"/>
        <v/>
      </c>
      <c r="L210" t="str">
        <f t="shared" si="53"/>
        <v/>
      </c>
      <c r="M210" t="str">
        <f t="shared" si="54"/>
        <v/>
      </c>
      <c r="N210" t="str">
        <f t="shared" si="55"/>
        <v/>
      </c>
      <c r="O210" t="str">
        <f t="shared" si="56"/>
        <v/>
      </c>
      <c r="P210" t="str">
        <f t="shared" si="57"/>
        <v/>
      </c>
      <c r="Q210" t="str">
        <f t="shared" si="58"/>
        <v/>
      </c>
      <c r="R210" t="str">
        <f t="shared" si="59"/>
        <v/>
      </c>
      <c r="T210" t="str" cm="1">
        <f t="array" ref="T210">VLOOKUP(ROW(197:197),K$14:L$163,2)</f>
        <v/>
      </c>
      <c r="U210" t="str" cm="1">
        <f t="array" ref="U210">VLOOKUP(ROW(197:197),K$14:N$163,4)</f>
        <v/>
      </c>
      <c r="V210" t="str" cm="1">
        <f t="array" ref="V210">VLOOKUP(ROW(197:197),K$14:O$163,5)</f>
        <v/>
      </c>
      <c r="W210" t="str" cm="1">
        <f t="array" ref="W210">VLOOKUP(ROW(197:197),K$14:P$163,6)</f>
        <v/>
      </c>
      <c r="X210" t="str" cm="1">
        <f t="array" ref="X210">VLOOKUP(ROW(197:197),K$14:Q$163,7)</f>
        <v/>
      </c>
      <c r="Y210" t="str" cm="1">
        <f t="array" ref="Y210">VLOOKUP(ROW(197:197),K$14:R$163,8)</f>
        <v/>
      </c>
      <c r="AA210">
        <f t="shared" si="51"/>
        <v>0</v>
      </c>
      <c r="AB210">
        <f t="shared" si="60"/>
        <v>0</v>
      </c>
      <c r="AC210">
        <f t="shared" si="61"/>
        <v>0</v>
      </c>
      <c r="AD210">
        <f t="shared" si="52"/>
        <v>0</v>
      </c>
    </row>
    <row r="211" spans="1:33">
      <c r="A211">
        <v>198</v>
      </c>
      <c r="B211" t="str">
        <f>_xlfn.XLOOKUP(A211,'Order Page'!T$29:T$471,'Order Page'!D$29:D$471,"")</f>
        <v/>
      </c>
      <c r="C211" t="str">
        <f>_xlfn.XLOOKUP(A211,'Order Page'!T$29:T$471,'Order Page'!U$29:U$471,"")</f>
        <v/>
      </c>
      <c r="D211" t="str">
        <f>_xlfn.XLOOKUP(A211,'Order Page'!T$29:T$471,'Order Page'!C$29:C$471,"")</f>
        <v/>
      </c>
      <c r="E211" t="str">
        <f>_xlfn.XLOOKUP(A211,'Order Page'!T$29:T$471,'Order Page'!Q$29:Q$471,"")</f>
        <v/>
      </c>
      <c r="F211" t="str">
        <f>_xlfn.XLOOKUP(A211,'Order Page'!T$29:T$471,'Order Page'!P$29:P$471,"")</f>
        <v/>
      </c>
      <c r="G211" t="str">
        <f>_xlfn.XLOOKUP(A211,'Order Page'!T$29:T$471,'Order Page'!O$29:O$471,"")</f>
        <v/>
      </c>
      <c r="H211" t="str">
        <f>_xlfn.XLOOKUP(A211,'Order Page'!T$29:T$471,'Order Page'!R$29:R$471,"")</f>
        <v/>
      </c>
      <c r="I211" t="str">
        <f>IFERROR(RANK(F211,F$14:F$213,1)+COUNTIF(F$14:F211,F211)-1,"")</f>
        <v/>
      </c>
      <c r="K211" t="str">
        <f t="shared" si="62"/>
        <v/>
      </c>
      <c r="L211" t="str">
        <f t="shared" si="53"/>
        <v/>
      </c>
      <c r="M211" t="str">
        <f t="shared" si="54"/>
        <v/>
      </c>
      <c r="N211" t="str">
        <f t="shared" si="55"/>
        <v/>
      </c>
      <c r="O211" t="str">
        <f t="shared" si="56"/>
        <v/>
      </c>
      <c r="P211" t="str">
        <f t="shared" si="57"/>
        <v/>
      </c>
      <c r="Q211" t="str">
        <f t="shared" si="58"/>
        <v/>
      </c>
      <c r="R211" t="str">
        <f t="shared" si="59"/>
        <v/>
      </c>
      <c r="T211" t="str" cm="1">
        <f t="array" ref="T211">VLOOKUP(ROW(198:198),K$14:L$163,2)</f>
        <v/>
      </c>
      <c r="U211" t="str" cm="1">
        <f t="array" ref="U211">VLOOKUP(ROW(198:198),K$14:N$163,4)</f>
        <v/>
      </c>
      <c r="V211" t="str" cm="1">
        <f t="array" ref="V211">VLOOKUP(ROW(198:198),K$14:O$163,5)</f>
        <v/>
      </c>
      <c r="W211" t="str" cm="1">
        <f t="array" ref="W211">VLOOKUP(ROW(198:198),K$14:P$163,6)</f>
        <v/>
      </c>
      <c r="X211" t="str" cm="1">
        <f t="array" ref="X211">VLOOKUP(ROW(198:198),K$14:Q$163,7)</f>
        <v/>
      </c>
      <c r="Y211" t="str" cm="1">
        <f t="array" ref="Y211">VLOOKUP(ROW(198:198),K$14:R$163,8)</f>
        <v/>
      </c>
      <c r="AA211">
        <f t="shared" si="51"/>
        <v>0</v>
      </c>
      <c r="AB211">
        <f t="shared" si="60"/>
        <v>0</v>
      </c>
      <c r="AC211">
        <f t="shared" si="61"/>
        <v>0</v>
      </c>
      <c r="AD211">
        <f t="shared" si="52"/>
        <v>0</v>
      </c>
    </row>
    <row r="212" spans="1:33">
      <c r="A212">
        <v>199</v>
      </c>
      <c r="B212" t="str">
        <f>_xlfn.XLOOKUP(A212,'Order Page'!T$29:T$471,'Order Page'!D$29:D$471,"")</f>
        <v/>
      </c>
      <c r="C212" t="str">
        <f>_xlfn.XLOOKUP(A212,'Order Page'!T$29:T$471,'Order Page'!U$29:U$471,"")</f>
        <v/>
      </c>
      <c r="D212" t="str">
        <f>_xlfn.XLOOKUP(A212,'Order Page'!T$29:T$471,'Order Page'!C$29:C$471,"")</f>
        <v/>
      </c>
      <c r="E212" t="str">
        <f>_xlfn.XLOOKUP(A212,'Order Page'!T$29:T$471,'Order Page'!Q$29:Q$471,"")</f>
        <v/>
      </c>
      <c r="F212" t="str">
        <f>_xlfn.XLOOKUP(A212,'Order Page'!T$29:T$471,'Order Page'!P$29:P$471,"")</f>
        <v/>
      </c>
      <c r="G212" t="str">
        <f>_xlfn.XLOOKUP(A212,'Order Page'!T$29:T$471,'Order Page'!O$29:O$471,"")</f>
        <v/>
      </c>
      <c r="H212" t="str">
        <f>_xlfn.XLOOKUP(A212,'Order Page'!T$29:T$471,'Order Page'!R$29:R$471,"")</f>
        <v/>
      </c>
      <c r="I212" t="str">
        <f>IFERROR(RANK(F212,F$14:F$213,1)+COUNTIF(F$14:F212,F212)-1,"")</f>
        <v/>
      </c>
      <c r="K212" t="str">
        <f t="shared" si="62"/>
        <v/>
      </c>
      <c r="L212" t="str">
        <f t="shared" si="53"/>
        <v/>
      </c>
      <c r="M212" t="str">
        <f t="shared" si="54"/>
        <v/>
      </c>
      <c r="N212" t="str">
        <f t="shared" si="55"/>
        <v/>
      </c>
      <c r="O212" t="str">
        <f t="shared" si="56"/>
        <v/>
      </c>
      <c r="P212" t="str">
        <f t="shared" si="57"/>
        <v/>
      </c>
      <c r="Q212" t="str">
        <f t="shared" si="58"/>
        <v/>
      </c>
      <c r="R212" t="str">
        <f t="shared" si="59"/>
        <v/>
      </c>
      <c r="T212" t="str" cm="1">
        <f t="array" ref="T212">VLOOKUP(ROW(199:199),K$14:L$163,2)</f>
        <v/>
      </c>
      <c r="U212" t="str" cm="1">
        <f t="array" ref="U212">VLOOKUP(ROW(199:199),K$14:N$163,4)</f>
        <v/>
      </c>
      <c r="V212" t="str" cm="1">
        <f t="array" ref="V212">VLOOKUP(ROW(199:199),K$14:O$163,5)</f>
        <v/>
      </c>
      <c r="W212" t="str" cm="1">
        <f t="array" ref="W212">VLOOKUP(ROW(199:199),K$14:P$163,6)</f>
        <v/>
      </c>
      <c r="X212" t="str" cm="1">
        <f t="array" ref="X212">VLOOKUP(ROW(199:199),K$14:Q$163,7)</f>
        <v/>
      </c>
      <c r="Y212" t="str" cm="1">
        <f t="array" ref="Y212">VLOOKUP(ROW(199:199),K$14:R$163,8)</f>
        <v/>
      </c>
      <c r="AA212">
        <f t="shared" si="51"/>
        <v>0</v>
      </c>
      <c r="AB212">
        <f t="shared" si="60"/>
        <v>0</v>
      </c>
      <c r="AC212">
        <f t="shared" si="61"/>
        <v>0</v>
      </c>
      <c r="AD212">
        <f t="shared" si="52"/>
        <v>0</v>
      </c>
    </row>
    <row r="213" spans="1:33">
      <c r="A213">
        <v>200</v>
      </c>
      <c r="B213" t="str">
        <f>_xlfn.XLOOKUP(A213,'Order Page'!T$29:T$471,'Order Page'!D$29:D$471,"")</f>
        <v/>
      </c>
      <c r="C213" t="str">
        <f>_xlfn.XLOOKUP(A213,'Order Page'!T$29:T$471,'Order Page'!U$29:U$471,"")</f>
        <v/>
      </c>
      <c r="D213" t="str">
        <f>_xlfn.XLOOKUP(A213,'Order Page'!T$29:T$471,'Order Page'!C$29:C$471,"")</f>
        <v/>
      </c>
      <c r="E213" t="str">
        <f>_xlfn.XLOOKUP(A213,'Order Page'!T$29:T$471,'Order Page'!Q$29:Q$471,"")</f>
        <v/>
      </c>
      <c r="F213" t="str">
        <f>_xlfn.XLOOKUP(A213,'Order Page'!T$29:T$471,'Order Page'!P$29:P$471,"")</f>
        <v/>
      </c>
      <c r="G213" t="str">
        <f>_xlfn.XLOOKUP(A213,'Order Page'!T$29:T$471,'Order Page'!O$29:O$471,"")</f>
        <v/>
      </c>
      <c r="H213" t="str">
        <f>_xlfn.XLOOKUP(A213,'Order Page'!T$29:T$471,'Order Page'!R$29:R$471,"")</f>
        <v/>
      </c>
      <c r="I213" t="str">
        <f>IFERROR(RANK(F213,F$14:F$213,1)+COUNTIF(F$14:F213,F213)-1,"")</f>
        <v/>
      </c>
      <c r="K213" t="str">
        <f t="shared" si="62"/>
        <v/>
      </c>
      <c r="L213" t="str">
        <f t="shared" si="53"/>
        <v/>
      </c>
      <c r="M213" t="str">
        <f t="shared" si="54"/>
        <v/>
      </c>
      <c r="N213" t="str">
        <f t="shared" si="55"/>
        <v/>
      </c>
      <c r="O213" t="str">
        <f t="shared" si="56"/>
        <v/>
      </c>
      <c r="P213" t="str">
        <f t="shared" si="57"/>
        <v/>
      </c>
      <c r="Q213" t="str">
        <f t="shared" si="58"/>
        <v/>
      </c>
      <c r="R213" t="str">
        <f t="shared" si="59"/>
        <v/>
      </c>
      <c r="T213" t="str" cm="1">
        <f t="array" ref="T213">VLOOKUP(ROW(200:200),K$14:L$163,2)</f>
        <v/>
      </c>
      <c r="U213" t="str" cm="1">
        <f t="array" ref="U213">VLOOKUP(ROW(200:200),K$14:N$163,4)</f>
        <v/>
      </c>
      <c r="V213" t="str" cm="1">
        <f t="array" ref="V213">VLOOKUP(ROW(200:200),K$14:O$163,5)</f>
        <v/>
      </c>
      <c r="W213" t="str" cm="1">
        <f t="array" ref="W213">VLOOKUP(ROW(200:200),K$14:P$163,6)</f>
        <v/>
      </c>
      <c r="X213" t="str" cm="1">
        <f t="array" ref="X213">VLOOKUP(ROW(200:200),K$14:Q$163,7)</f>
        <v/>
      </c>
      <c r="Y213" t="str" cm="1">
        <f t="array" ref="Y213">VLOOKUP(ROW(200:200),K$14:R$163,8)</f>
        <v/>
      </c>
      <c r="AA213">
        <f t="shared" si="51"/>
        <v>0</v>
      </c>
      <c r="AB213">
        <f t="shared" si="60"/>
        <v>0</v>
      </c>
      <c r="AC213">
        <f t="shared" si="61"/>
        <v>0</v>
      </c>
      <c r="AD213">
        <f t="shared" si="52"/>
        <v>0</v>
      </c>
    </row>
    <row r="214" spans="1:33">
      <c r="A214" s="158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25e7a7-1b36-4b26-adcd-4ee8468b01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AE51A4B7712B4F9AE2C8E91559BF2C" ma:contentTypeVersion="6" ma:contentTypeDescription="Create a new document." ma:contentTypeScope="" ma:versionID="0acfa4a3cfd5de25da658690f728464c">
  <xsd:schema xmlns:xsd="http://www.w3.org/2001/XMLSchema" xmlns:xs="http://www.w3.org/2001/XMLSchema" xmlns:p="http://schemas.microsoft.com/office/2006/metadata/properties" xmlns:ns3="8c25e7a7-1b36-4b26-adcd-4ee8468b0183" targetNamespace="http://schemas.microsoft.com/office/2006/metadata/properties" ma:root="true" ma:fieldsID="8dd20e9f29c9216dc85d52fda2b54305" ns3:_="">
    <xsd:import namespace="8c25e7a7-1b36-4b26-adcd-4ee8468b018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5e7a7-1b36-4b26-adcd-4ee8468b018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7AA0ED-D67C-41CA-979C-D057E05A1DF6}">
  <ds:schemaRefs>
    <ds:schemaRef ds:uri="http://purl.org/dc/terms/"/>
    <ds:schemaRef ds:uri="http://schemas.microsoft.com/office/2006/documentManagement/types"/>
    <ds:schemaRef ds:uri="8c25e7a7-1b36-4b26-adcd-4ee8468b018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9FF99C-76F4-4FB8-8C7F-49C3DA6D9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25e7a7-1b36-4b26-adcd-4ee8468b01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3CAFC-CE55-41A7-B7CC-E147AFB8E3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Order Page</vt:lpstr>
      <vt:lpstr>Print Version</vt:lpstr>
      <vt:lpstr>Order Summary</vt:lpstr>
      <vt:lpstr>SP</vt:lpstr>
      <vt:lpstr>Calc</vt:lpstr>
      <vt:lpstr>'Order Summary'!Print_Area</vt:lpstr>
      <vt:lpstr>'Print Version'!Print_Area</vt:lpstr>
      <vt:lpstr>'Print Version'!Print_Titles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Lowe</dc:creator>
  <cp:lastModifiedBy>Richard Wheeler</cp:lastModifiedBy>
  <cp:lastPrinted>2025-05-01T13:49:33Z</cp:lastPrinted>
  <dcterms:created xsi:type="dcterms:W3CDTF">2025-02-25T08:12:28Z</dcterms:created>
  <dcterms:modified xsi:type="dcterms:W3CDTF">2025-05-01T15:12:34Z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0x010100A7AE51A4B7712B4F9AE2C8E91559BF2C</vt:lpwstr>
  </property>
</Properties>
</file>